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74\"/>
    </mc:Choice>
  </mc:AlternateContent>
  <xr:revisionPtr revIDLastSave="0" documentId="13_ncr:1_{4B48099A-5304-49F6-844A-8920DBB601B7}" xr6:coauthVersionLast="46" xr6:coauthVersionMax="46" xr10:uidLastSave="{00000000-0000-0000-0000-000000000000}"/>
  <bookViews>
    <workbookView xWindow="5490" yWindow="465" windowWidth="19935" windowHeight="14220" tabRatio="842" xr2:uid="{00000000-000D-0000-FFFF-FFFF00000000}"/>
  </bookViews>
  <sheets>
    <sheet name="Formato" sheetId="316" r:id="rId1"/>
    <sheet name="Predial" sheetId="1028" r:id="rId2"/>
    <sheet name="FINANCIERO" sheetId="1035" r:id="rId3"/>
    <sheet name="Registro fotográfico social" sheetId="1033" r:id="rId4"/>
    <sheet name="Registro fotográfico redes" sheetId="966" r:id="rId5"/>
    <sheet name="Registro fotográfico técnico" sheetId="1029" r:id="rId6"/>
    <sheet name="Registro fotográfico túnel" sheetId="1030" r:id="rId7"/>
    <sheet name="Registro fotográfico puentes" sheetId="1031" r:id="rId8"/>
    <sheet name="Registro fotográfico OyM" sheetId="1032" r:id="rId9"/>
    <sheet name="Registro fotográfico ambiental" sheetId="1034"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FINANCIERO!$A$4:$R$185</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FINANCIERO!$B$1:$L$209</definedName>
    <definedName name="_xlnm.Print_Area" localSheetId="1">Predial!$A$1:$I$46</definedName>
    <definedName name="_xlnm.Print_Area" localSheetId="9">'Registro fotográfico ambiental'!$B$1:$L$241</definedName>
    <definedName name="_xlnm.Print_Area" localSheetId="8">'Registro fotográfico OyM'!$B$1:$L$101</definedName>
    <definedName name="_xlnm.Print_Area" localSheetId="4">'Registro fotográfico redes'!$B$1:$L$85</definedName>
    <definedName name="_xlnm.Print_Area" localSheetId="3">'Registro fotográfico social'!$B$1:$L$40</definedName>
    <definedName name="_xlnm.Print_Area" localSheetId="5">'Registro fotográfico técnico'!$B$1:$M$104</definedName>
    <definedName name="_xlnm.Print_Area" localSheetId="6">'Registro fotográfico túnel'!$B$1:$M$149</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35" l="1"/>
  <c r="I15" i="1035"/>
  <c r="K15" i="1035" s="1"/>
  <c r="I16" i="1035"/>
  <c r="K16" i="1035" s="1"/>
  <c r="I17" i="1035"/>
  <c r="K17" i="1035" s="1"/>
  <c r="I18" i="1035"/>
  <c r="K18" i="1035" s="1"/>
  <c r="I19" i="1035"/>
  <c r="K19" i="1035" s="1"/>
  <c r="I20" i="1035"/>
  <c r="K20" i="1035" s="1"/>
  <c r="I21" i="1035"/>
  <c r="K21" i="1035" s="1"/>
  <c r="I22" i="1035"/>
  <c r="K22" i="1035" s="1"/>
  <c r="I23" i="1035"/>
  <c r="K23" i="1035" s="1"/>
  <c r="I24" i="1035"/>
  <c r="K24" i="1035" s="1"/>
  <c r="I25" i="1035"/>
  <c r="K25" i="1035" s="1"/>
  <c r="I26" i="1035"/>
  <c r="K26" i="1035" s="1"/>
  <c r="I27" i="1035"/>
  <c r="K27" i="1035" s="1"/>
  <c r="I28" i="1035"/>
  <c r="K28" i="1035" s="1"/>
  <c r="I29" i="1035"/>
  <c r="K29" i="1035" s="1"/>
  <c r="I30" i="1035"/>
  <c r="K30" i="1035" s="1"/>
  <c r="I31" i="1035"/>
  <c r="K31" i="1035" s="1"/>
  <c r="I32" i="1035"/>
  <c r="K32" i="1035" s="1"/>
  <c r="I33" i="1035"/>
  <c r="K33" i="1035" s="1"/>
  <c r="I34" i="1035"/>
  <c r="K34" i="1035" s="1"/>
  <c r="I35" i="1035"/>
  <c r="K35" i="1035" s="1"/>
  <c r="I36" i="1035"/>
  <c r="K36" i="1035" s="1"/>
  <c r="I37" i="1035"/>
  <c r="K37" i="1035" s="1"/>
  <c r="I38" i="1035"/>
  <c r="K38" i="1035" s="1"/>
  <c r="I39" i="1035"/>
  <c r="K39" i="1035" s="1"/>
  <c r="I40" i="1035"/>
  <c r="K40" i="1035" s="1"/>
  <c r="I41" i="1035"/>
  <c r="K41" i="1035" s="1"/>
  <c r="I42" i="1035"/>
  <c r="K42" i="1035" s="1"/>
  <c r="I43" i="1035"/>
  <c r="K43" i="1035" s="1"/>
  <c r="I44" i="1035"/>
  <c r="K44" i="1035" s="1"/>
  <c r="I45" i="1035"/>
  <c r="K45" i="1035" s="1"/>
  <c r="I46" i="1035"/>
  <c r="K46" i="1035" s="1"/>
  <c r="I47" i="1035"/>
  <c r="K47" i="1035" s="1"/>
  <c r="I48" i="1035"/>
  <c r="K48" i="1035" s="1"/>
  <c r="I49" i="1035"/>
  <c r="K49" i="1035" s="1"/>
  <c r="I50" i="1035"/>
  <c r="K50" i="1035" s="1"/>
  <c r="I51" i="1035"/>
  <c r="K51" i="1035" s="1"/>
  <c r="I52" i="1035"/>
  <c r="K52" i="1035" s="1"/>
  <c r="I53" i="1035"/>
  <c r="K53" i="1035" s="1"/>
  <c r="I54" i="1035"/>
  <c r="K54" i="1035" s="1"/>
  <c r="I55" i="1035"/>
  <c r="K55" i="1035" s="1"/>
  <c r="I56" i="1035"/>
  <c r="K56" i="1035" s="1"/>
  <c r="I57" i="1035"/>
  <c r="K57" i="1035" s="1"/>
  <c r="I58" i="1035"/>
  <c r="K58" i="1035" s="1"/>
  <c r="I59" i="1035"/>
  <c r="K59" i="1035" s="1"/>
  <c r="I60" i="1035"/>
  <c r="K60" i="1035" s="1"/>
  <c r="I61" i="1035"/>
  <c r="K61" i="1035" s="1"/>
  <c r="I62" i="1035"/>
  <c r="K62" i="1035" s="1"/>
  <c r="I63" i="1035"/>
  <c r="K63" i="1035" s="1"/>
  <c r="I64" i="1035"/>
  <c r="K64" i="1035" s="1"/>
  <c r="I65" i="1035"/>
  <c r="K65" i="1035" s="1"/>
  <c r="I66" i="1035"/>
  <c r="K66" i="1035" s="1"/>
  <c r="I67" i="1035"/>
  <c r="K67" i="1035" s="1"/>
  <c r="I68" i="1035"/>
  <c r="K68" i="1035" s="1"/>
  <c r="I69" i="1035"/>
  <c r="K69" i="1035" s="1"/>
  <c r="I70" i="1035"/>
  <c r="K70" i="1035" s="1"/>
  <c r="I71" i="1035"/>
  <c r="K71" i="1035" s="1"/>
  <c r="I72" i="1035"/>
  <c r="K72" i="1035" s="1"/>
  <c r="I73" i="1035"/>
  <c r="K73" i="1035" s="1"/>
  <c r="I74" i="1035"/>
  <c r="K74" i="1035" s="1"/>
  <c r="I75" i="1035"/>
  <c r="K75" i="1035" s="1"/>
  <c r="I76" i="1035"/>
  <c r="K76" i="1035" s="1"/>
  <c r="I77" i="1035"/>
  <c r="K77" i="1035" s="1"/>
  <c r="I78" i="1035"/>
  <c r="K78" i="1035" s="1"/>
  <c r="I79" i="1035"/>
  <c r="K79" i="1035" s="1"/>
  <c r="I80" i="1035"/>
  <c r="K80" i="1035" s="1"/>
  <c r="I81" i="1035"/>
  <c r="K81" i="1035" s="1"/>
  <c r="I82" i="1035"/>
  <c r="K82" i="1035" s="1"/>
  <c r="I83" i="1035"/>
  <c r="K83" i="1035" s="1"/>
  <c r="I84" i="1035"/>
  <c r="K84" i="1035" s="1"/>
  <c r="I85" i="1035"/>
  <c r="K85" i="1035" s="1"/>
  <c r="I86" i="1035"/>
  <c r="K86" i="1035" s="1"/>
  <c r="I87" i="1035"/>
  <c r="K87" i="1035" s="1"/>
  <c r="I88" i="1035"/>
  <c r="K88" i="1035" s="1"/>
  <c r="I89" i="1035"/>
  <c r="K89" i="1035" s="1"/>
  <c r="I90" i="1035"/>
  <c r="K90" i="1035" s="1"/>
  <c r="I91" i="1035"/>
  <c r="K91" i="1035" s="1"/>
  <c r="I92" i="1035"/>
  <c r="K92" i="1035" s="1"/>
  <c r="I93" i="1035"/>
  <c r="K93" i="1035" s="1"/>
  <c r="I94" i="1035"/>
  <c r="K94" i="1035" s="1"/>
  <c r="I95" i="1035"/>
  <c r="K95" i="1035" s="1"/>
  <c r="I96" i="1035"/>
  <c r="K96" i="1035" s="1"/>
  <c r="I97" i="1035"/>
  <c r="K97" i="1035" s="1"/>
  <c r="I98" i="1035"/>
  <c r="K98" i="1035" s="1"/>
  <c r="I99" i="1035"/>
  <c r="K99" i="1035" s="1"/>
  <c r="I100" i="1035"/>
  <c r="K100" i="1035" s="1"/>
  <c r="I101" i="1035"/>
  <c r="K101" i="1035" s="1"/>
  <c r="I102" i="1035"/>
  <c r="K102" i="1035" s="1"/>
  <c r="I103" i="1035"/>
  <c r="K103" i="1035" s="1"/>
  <c r="I104" i="1035"/>
  <c r="K104" i="1035" s="1"/>
  <c r="I105" i="1035"/>
  <c r="K105" i="1035" s="1"/>
  <c r="I106" i="1035"/>
  <c r="K106" i="1035" s="1"/>
  <c r="I107" i="1035"/>
  <c r="K107" i="1035" s="1"/>
  <c r="I108" i="1035"/>
  <c r="K108" i="1035" s="1"/>
  <c r="I109" i="1035"/>
  <c r="K109" i="1035" s="1"/>
  <c r="I110" i="1035"/>
  <c r="K110" i="1035" s="1"/>
  <c r="I111" i="1035"/>
  <c r="K111" i="1035" s="1"/>
  <c r="I112" i="1035"/>
  <c r="K112" i="1035" s="1"/>
  <c r="I113" i="1035"/>
  <c r="K113" i="1035" s="1"/>
  <c r="I114" i="1035"/>
  <c r="K114" i="1035" s="1"/>
  <c r="I115" i="1035"/>
  <c r="K115" i="1035" s="1"/>
  <c r="I116" i="1035"/>
  <c r="K116" i="1035" s="1"/>
  <c r="I117" i="1035"/>
  <c r="K117" i="1035" s="1"/>
  <c r="I118" i="1035"/>
  <c r="K118" i="1035" s="1"/>
  <c r="I119" i="1035"/>
  <c r="K119" i="1035" s="1"/>
  <c r="I120" i="1035"/>
  <c r="K120" i="1035" s="1"/>
  <c r="I121" i="1035"/>
  <c r="K121" i="1035" s="1"/>
  <c r="I122" i="1035"/>
  <c r="K122" i="1035" s="1"/>
  <c r="I123" i="1035"/>
  <c r="K123" i="1035" s="1"/>
  <c r="E124" i="1035"/>
  <c r="E128" i="1035" s="1"/>
  <c r="I125" i="1035"/>
  <c r="K125" i="1035" s="1"/>
  <c r="I126" i="1035"/>
  <c r="I133" i="1035"/>
  <c r="K133" i="1035"/>
  <c r="I134" i="1035"/>
  <c r="K134" i="1035" s="1"/>
  <c r="I135" i="1035"/>
  <c r="K135" i="1035"/>
  <c r="I136" i="1035"/>
  <c r="K136" i="1035" s="1"/>
  <c r="I137" i="1035"/>
  <c r="K137" i="1035"/>
  <c r="I138" i="1035"/>
  <c r="K138" i="1035" s="1"/>
  <c r="I139" i="1035"/>
  <c r="K139" i="1035"/>
  <c r="I140" i="1035"/>
  <c r="K140" i="1035" s="1"/>
  <c r="I141" i="1035"/>
  <c r="K141" i="1035"/>
  <c r="I142" i="1035"/>
  <c r="K142" i="1035" s="1"/>
  <c r="I143" i="1035"/>
  <c r="K143" i="1035"/>
  <c r="I144" i="1035"/>
  <c r="K144" i="1035" s="1"/>
  <c r="I145" i="1035"/>
  <c r="K145" i="1035"/>
  <c r="I146" i="1035"/>
  <c r="K146" i="1035" s="1"/>
  <c r="I147" i="1035"/>
  <c r="K147" i="1035"/>
  <c r="I148" i="1035"/>
  <c r="K148" i="1035" s="1"/>
  <c r="I149" i="1035"/>
  <c r="K149" i="1035"/>
  <c r="E150" i="1035"/>
  <c r="K150" i="1035" s="1"/>
  <c r="I150" i="1035"/>
  <c r="I151" i="1035"/>
  <c r="K151" i="1035" s="1"/>
  <c r="I152" i="1035"/>
  <c r="K152" i="1035" s="1"/>
  <c r="I153" i="1035"/>
  <c r="K153" i="1035" s="1"/>
  <c r="I154" i="1035"/>
  <c r="K154" i="1035" s="1"/>
  <c r="I155" i="1035"/>
  <c r="K155" i="1035" s="1"/>
  <c r="I156" i="1035"/>
  <c r="K156" i="1035" s="1"/>
  <c r="I157" i="1035"/>
  <c r="K157" i="1035" s="1"/>
  <c r="I158" i="1035"/>
  <c r="K158" i="1035" s="1"/>
  <c r="I159" i="1035"/>
  <c r="K159" i="1035" s="1"/>
  <c r="I160" i="1035"/>
  <c r="K160" i="1035" s="1"/>
  <c r="I161" i="1035"/>
  <c r="K161" i="1035" s="1"/>
  <c r="I162" i="1035"/>
  <c r="K162" i="1035" s="1"/>
  <c r="I163" i="1035"/>
  <c r="K163" i="1035" s="1"/>
  <c r="I164" i="1035"/>
  <c r="K164" i="1035" s="1"/>
  <c r="I165" i="1035"/>
  <c r="K165" i="1035" s="1"/>
  <c r="I166" i="1035"/>
  <c r="K166" i="1035" s="1"/>
  <c r="I170" i="1035"/>
  <c r="K170" i="1035" s="1"/>
  <c r="I171" i="1035"/>
  <c r="K171" i="1035" s="1"/>
  <c r="I172" i="1035"/>
  <c r="K172" i="1035" s="1"/>
  <c r="I173" i="1035"/>
  <c r="K173" i="1035" s="1"/>
  <c r="I174" i="1035"/>
  <c r="K174" i="1035" s="1"/>
  <c r="I175" i="1035"/>
  <c r="K175" i="1035" s="1"/>
  <c r="I176" i="1035"/>
  <c r="K176" i="1035" s="1"/>
  <c r="I177" i="1035"/>
  <c r="K177" i="1035" s="1"/>
  <c r="I178" i="1035"/>
  <c r="K178" i="1035" s="1"/>
  <c r="I179" i="1035"/>
  <c r="K179" i="1035" s="1"/>
  <c r="I180" i="1035"/>
  <c r="K180" i="1035" s="1"/>
  <c r="I181" i="1035"/>
  <c r="K181" i="1035" s="1"/>
  <c r="I182" i="1035"/>
  <c r="K182" i="1035" s="1"/>
  <c r="L182" i="1035" s="1"/>
  <c r="I183" i="1035"/>
  <c r="K183" i="1035"/>
  <c r="I190" i="1035"/>
  <c r="K190" i="1035" s="1"/>
  <c r="I191" i="1035"/>
  <c r="K191" i="1035"/>
  <c r="I192" i="1035"/>
  <c r="K192" i="1035" s="1"/>
  <c r="I193" i="1035"/>
  <c r="K193" i="1035"/>
  <c r="I194" i="1035"/>
  <c r="K194" i="1035" s="1"/>
  <c r="I195" i="1035"/>
  <c r="K195" i="1035"/>
  <c r="I196" i="1035"/>
  <c r="K196" i="1035" s="1"/>
  <c r="I197" i="1035"/>
  <c r="K197" i="1035"/>
  <c r="I198" i="1035"/>
  <c r="K198" i="1035" s="1"/>
  <c r="I199" i="1035"/>
  <c r="K199" i="1035"/>
  <c r="I200" i="1035"/>
  <c r="K200" i="1035" s="1"/>
  <c r="I204" i="1035"/>
  <c r="K204" i="1035"/>
  <c r="I205" i="1035"/>
  <c r="K205" i="1035" s="1"/>
  <c r="I206" i="1035"/>
  <c r="K206" i="1035"/>
  <c r="I207" i="1035"/>
  <c r="K207" i="1035" s="1"/>
  <c r="I208" i="1035"/>
  <c r="K208" i="1035"/>
  <c r="I209" i="1035"/>
  <c r="K209" i="1035" s="1"/>
  <c r="I210" i="1035"/>
  <c r="K210" i="1035"/>
  <c r="I211" i="1035"/>
  <c r="K211" i="1035" s="1"/>
  <c r="E212" i="1035"/>
  <c r="I212" i="1035"/>
  <c r="K212" i="1035" s="1"/>
  <c r="I213" i="1035"/>
  <c r="K213" i="1035" s="1"/>
  <c r="H214" i="1035"/>
  <c r="I214" i="1035"/>
  <c r="K214" i="1035" s="1"/>
  <c r="I215" i="1035"/>
  <c r="K215" i="1035"/>
  <c r="I216" i="1035"/>
  <c r="K216" i="1035" s="1"/>
  <c r="I217" i="1035"/>
  <c r="K217" i="1035"/>
  <c r="I218" i="1035"/>
  <c r="K218" i="1035" s="1"/>
  <c r="I219" i="1035"/>
  <c r="K219" i="1035"/>
  <c r="I220" i="1035"/>
  <c r="K220" i="1035" s="1"/>
  <c r="I221" i="1035"/>
  <c r="K221" i="1035"/>
  <c r="P224" i="1035"/>
  <c r="Q224" i="1035"/>
  <c r="R224" i="1035"/>
  <c r="I225" i="1035"/>
  <c r="K225" i="1035"/>
  <c r="N225" i="1035"/>
  <c r="I226" i="1035"/>
  <c r="K226" i="1035" s="1"/>
  <c r="P226" i="1035"/>
  <c r="I227" i="1035"/>
  <c r="K227" i="1035"/>
  <c r="I228" i="1035"/>
  <c r="K228" i="1035"/>
  <c r="I229" i="1035"/>
  <c r="K229" i="1035" s="1"/>
  <c r="I230" i="1035"/>
  <c r="K230" i="1035"/>
  <c r="I231" i="1035"/>
  <c r="K231" i="1035"/>
  <c r="I232" i="1035"/>
  <c r="K232" i="1035"/>
  <c r="I233" i="1035"/>
  <c r="K233" i="1035" s="1"/>
  <c r="I234" i="1035"/>
  <c r="K234" i="1035"/>
  <c r="I235" i="1035"/>
  <c r="K235" i="1035"/>
  <c r="I236" i="1035"/>
  <c r="K236" i="1035"/>
  <c r="I237" i="1035"/>
  <c r="K237" i="1035" s="1"/>
  <c r="I238" i="1035"/>
  <c r="K238" i="1035"/>
  <c r="I239" i="1035"/>
  <c r="K239" i="1035"/>
  <c r="I240" i="1035"/>
  <c r="K240" i="1035"/>
  <c r="I241" i="1035"/>
  <c r="K241" i="1035" s="1"/>
  <c r="I242" i="1035"/>
  <c r="K242" i="1035"/>
  <c r="I243" i="1035"/>
  <c r="K243" i="1035"/>
  <c r="I244" i="1035"/>
  <c r="K244" i="1035"/>
  <c r="I245" i="1035"/>
  <c r="K245" i="1035" s="1"/>
  <c r="I246" i="1035"/>
  <c r="K246" i="1035"/>
  <c r="I247" i="1035"/>
  <c r="K247" i="1035"/>
  <c r="I248" i="1035"/>
  <c r="K248" i="1035"/>
  <c r="I249" i="1035"/>
  <c r="K249" i="1035" s="1"/>
  <c r="I250" i="1035"/>
  <c r="K250" i="1035"/>
  <c r="I251" i="1035"/>
  <c r="K251" i="1035"/>
  <c r="I252" i="1035"/>
  <c r="K252" i="1035"/>
  <c r="I253" i="1035"/>
  <c r="K253" i="1035" s="1"/>
  <c r="I254" i="1035"/>
  <c r="K254" i="1035"/>
  <c r="I255" i="1035"/>
  <c r="K255" i="1035"/>
  <c r="E256" i="1035"/>
  <c r="I256" i="1035"/>
  <c r="K256" i="1035"/>
  <c r="I257" i="1035"/>
  <c r="K257" i="1035"/>
  <c r="I258" i="1035"/>
  <c r="K258" i="1035" s="1"/>
  <c r="I259" i="1035"/>
  <c r="K259" i="1035"/>
  <c r="I260" i="1035"/>
  <c r="K260" i="1035"/>
  <c r="I261" i="1035"/>
  <c r="K261" i="1035"/>
  <c r="I262" i="1035"/>
  <c r="K262" i="1035" s="1"/>
  <c r="I263" i="1035"/>
  <c r="K263" i="1035"/>
  <c r="I264" i="1035"/>
  <c r="K264" i="1035"/>
  <c r="I265" i="1035"/>
  <c r="K265" i="1035"/>
  <c r="I266" i="1035"/>
  <c r="K266" i="1035"/>
  <c r="I267" i="1035"/>
  <c r="K267" i="1035"/>
  <c r="I268" i="1035"/>
  <c r="E269" i="1035"/>
  <c r="I269" i="1035"/>
  <c r="K269" i="1035"/>
  <c r="H270" i="1035"/>
  <c r="I273" i="1035"/>
  <c r="K273" i="1035"/>
  <c r="I274" i="1035"/>
  <c r="I275" i="1035"/>
  <c r="K275" i="1035"/>
  <c r="I276" i="1035"/>
  <c r="E276" i="1035" s="1"/>
  <c r="E268" i="1035" s="1"/>
  <c r="E277" i="1035"/>
  <c r="H277" i="1035"/>
  <c r="K277" i="1035"/>
  <c r="L277" i="1035"/>
  <c r="H278" i="1035"/>
  <c r="I285" i="1035"/>
  <c r="K285" i="1035"/>
  <c r="I295" i="1035"/>
  <c r="K295" i="1035"/>
  <c r="E296" i="1035"/>
  <c r="I296" i="1035"/>
  <c r="K296" i="1035"/>
  <c r="I297" i="1035"/>
  <c r="K297" i="1035" s="1"/>
  <c r="I298" i="1035"/>
  <c r="K298" i="1035"/>
  <c r="I299" i="1035"/>
  <c r="K299" i="1035" s="1"/>
  <c r="I300" i="1035"/>
  <c r="K300" i="1035"/>
  <c r="E301" i="1035"/>
  <c r="E324" i="1035" s="1"/>
  <c r="I301" i="1035"/>
  <c r="I302" i="1035"/>
  <c r="K302" i="1035"/>
  <c r="I303" i="1035"/>
  <c r="K303" i="1035"/>
  <c r="I304" i="1035"/>
  <c r="K304" i="1035"/>
  <c r="I305" i="1035"/>
  <c r="K305" i="1035"/>
  <c r="I306" i="1035"/>
  <c r="K306" i="1035"/>
  <c r="I307" i="1035"/>
  <c r="K307" i="1035"/>
  <c r="I308" i="1035"/>
  <c r="K308" i="1035"/>
  <c r="I309" i="1035"/>
  <c r="K309" i="1035"/>
  <c r="I310" i="1035"/>
  <c r="K310" i="1035"/>
  <c r="I311" i="1035"/>
  <c r="K311" i="1035"/>
  <c r="I312" i="1035"/>
  <c r="K312" i="1035"/>
  <c r="I313" i="1035"/>
  <c r="K313" i="1035"/>
  <c r="I314" i="1035"/>
  <c r="K314" i="1035"/>
  <c r="I315" i="1035"/>
  <c r="I316" i="1035"/>
  <c r="I317" i="1035"/>
  <c r="K317" i="1035"/>
  <c r="I320" i="1035"/>
  <c r="K320" i="1035"/>
  <c r="I321" i="1035"/>
  <c r="K321" i="1035"/>
  <c r="I322" i="1035"/>
  <c r="K322" i="1035"/>
  <c r="I323" i="1035"/>
  <c r="K323" i="1035"/>
  <c r="H324" i="1035"/>
  <c r="H336" i="1035" s="1"/>
  <c r="I329" i="1035"/>
  <c r="K329" i="1035"/>
  <c r="I330" i="1035"/>
  <c r="K330" i="1035"/>
  <c r="I331" i="1035"/>
  <c r="K331" i="1035"/>
  <c r="I332" i="1035"/>
  <c r="K332" i="1035"/>
  <c r="N229" i="1035" l="1"/>
  <c r="N230" i="1035" s="1"/>
  <c r="N231" i="1035" s="1"/>
  <c r="N232" i="1035" s="1"/>
  <c r="N233" i="1035" s="1"/>
  <c r="N234" i="1035" s="1"/>
  <c r="N235" i="1035" s="1"/>
  <c r="N236" i="1035" s="1"/>
  <c r="N237" i="1035" s="1"/>
  <c r="N238" i="1035" s="1"/>
  <c r="N239" i="1035" s="1"/>
  <c r="N240" i="1035" s="1"/>
  <c r="N241" i="1035" s="1"/>
  <c r="N242" i="1035" s="1"/>
  <c r="N243" i="1035" s="1"/>
  <c r="N244" i="1035" s="1"/>
  <c r="N245" i="1035" s="1"/>
  <c r="N246" i="1035" s="1"/>
  <c r="N247" i="1035" s="1"/>
  <c r="N248" i="1035" s="1"/>
  <c r="N249" i="1035" s="1"/>
  <c r="N250" i="1035" s="1"/>
  <c r="N251" i="1035" s="1"/>
  <c r="N252" i="1035" s="1"/>
  <c r="N253" i="1035" s="1"/>
  <c r="N254" i="1035" s="1"/>
  <c r="N255" i="1035" s="1"/>
  <c r="N256" i="1035" s="1"/>
  <c r="N257" i="1035" s="1"/>
  <c r="N258" i="1035" s="1"/>
  <c r="N259" i="1035" s="1"/>
  <c r="N260" i="1035" s="1"/>
  <c r="N261" i="1035" s="1"/>
  <c r="N262" i="1035" s="1"/>
  <c r="N263" i="1035" s="1"/>
  <c r="N264" i="1035" s="1"/>
  <c r="K268" i="1035"/>
  <c r="K270" i="1035" s="1"/>
  <c r="E270" i="1035"/>
  <c r="E278" i="1035" s="1"/>
  <c r="E271" i="1035"/>
  <c r="N226" i="1035"/>
  <c r="N227" i="1035" s="1"/>
  <c r="N228" i="1035" s="1"/>
  <c r="K124" i="1035"/>
  <c r="K128" i="1035" s="1"/>
  <c r="K324" i="1035"/>
  <c r="L324" i="1035" s="1"/>
  <c r="K301" i="1035"/>
  <c r="K278" i="1035" l="1"/>
  <c r="L278" i="1035" s="1"/>
  <c r="L270" i="1035"/>
  <c r="R226" i="1035"/>
  <c r="Q226" i="1035"/>
  <c r="S368" i="316" l="1"/>
  <c r="S367" i="316"/>
  <c r="S365" i="316"/>
  <c r="S366" i="316" s="1"/>
  <c r="S364" i="316"/>
  <c r="Q54" i="1028" l="1"/>
  <c r="Q53" i="1028"/>
  <c r="P52" i="1028"/>
  <c r="O52" i="1028"/>
  <c r="N52" i="1028"/>
  <c r="M52" i="1028"/>
  <c r="Q52" i="1028" s="1"/>
  <c r="Q51" i="1028"/>
  <c r="P51" i="1028"/>
  <c r="Q50" i="1028"/>
  <c r="Q49" i="1028"/>
  <c r="P49" i="1028"/>
  <c r="O49" i="1028"/>
  <c r="N49" i="1028"/>
  <c r="M49" i="1028"/>
  <c r="Q48" i="1028"/>
  <c r="Q47" i="1028"/>
  <c r="Q46" i="1028"/>
  <c r="P46" i="1028"/>
  <c r="O46" i="1028"/>
  <c r="N46" i="1028"/>
  <c r="Q45" i="1028"/>
  <c r="Q44" i="1028"/>
  <c r="Q43" i="1028"/>
  <c r="O43" i="1028"/>
  <c r="N43" i="1028"/>
  <c r="M43" i="1028"/>
  <c r="Q42" i="1028"/>
  <c r="G42" i="1028"/>
  <c r="Q41" i="1028"/>
  <c r="Q40" i="1028"/>
  <c r="O40" i="1028"/>
  <c r="N40" i="1028"/>
  <c r="M40" i="1028"/>
  <c r="G40" i="1028"/>
  <c r="Q39" i="1028"/>
  <c r="G39" i="1028"/>
  <c r="Q38" i="1028"/>
  <c r="G38" i="1028"/>
  <c r="Q37" i="1028"/>
  <c r="O37" i="1028"/>
  <c r="N37" i="1028"/>
  <c r="M37" i="1028"/>
  <c r="G37" i="1028"/>
  <c r="Q36" i="1028"/>
  <c r="G36" i="1028"/>
  <c r="Q35" i="1028"/>
  <c r="G35" i="1028"/>
  <c r="Q34" i="1028"/>
  <c r="O34" i="1028"/>
  <c r="N34" i="1028"/>
  <c r="M34" i="1028"/>
  <c r="G34" i="1028"/>
  <c r="Q33" i="1028"/>
  <c r="O33" i="1028"/>
  <c r="G33" i="1028"/>
  <c r="Q32" i="1028"/>
  <c r="O32" i="1028"/>
  <c r="G32" i="1028"/>
  <c r="Q31" i="1028"/>
  <c r="P31" i="1028"/>
  <c r="O31" i="1028"/>
  <c r="N31" i="1028"/>
  <c r="M31" i="1028"/>
  <c r="G31" i="1028"/>
  <c r="Q30" i="1028"/>
  <c r="O30" i="1028"/>
  <c r="N30" i="1028"/>
  <c r="M30" i="1028"/>
  <c r="G30" i="1028"/>
  <c r="Q29" i="1028"/>
  <c r="O29" i="1028"/>
  <c r="N29" i="1028"/>
  <c r="G29" i="1028"/>
  <c r="P28" i="1028"/>
  <c r="O28" i="1028"/>
  <c r="N28" i="1028"/>
  <c r="M28" i="1028"/>
  <c r="Q28" i="1028" s="1"/>
  <c r="G28" i="1028"/>
  <c r="Q27" i="1028"/>
  <c r="G27" i="1028"/>
  <c r="Q26" i="1028"/>
  <c r="G26" i="1028"/>
  <c r="P25" i="1028"/>
  <c r="O25" i="1028"/>
  <c r="N25" i="1028"/>
  <c r="M25" i="1028"/>
  <c r="Q25" i="1028" s="1"/>
  <c r="G25" i="1028"/>
  <c r="Q24" i="1028"/>
  <c r="G24" i="1028"/>
  <c r="Q23" i="1028"/>
  <c r="G23" i="1028"/>
  <c r="Q22" i="1028"/>
  <c r="P22" i="1028"/>
  <c r="O22" i="1028"/>
  <c r="N22" i="1028"/>
  <c r="M22" i="1028"/>
  <c r="G22" i="1028"/>
  <c r="Q21" i="1028"/>
  <c r="P21" i="1028"/>
  <c r="O21" i="1028"/>
  <c r="N21" i="1028"/>
  <c r="M21" i="1028"/>
  <c r="G21" i="1028"/>
  <c r="Q20" i="1028"/>
  <c r="P20" i="1028"/>
  <c r="O20" i="1028"/>
  <c r="N20" i="1028"/>
  <c r="G20" i="1028"/>
  <c r="Q19" i="1028"/>
  <c r="P19" i="1028"/>
  <c r="O19" i="1028"/>
  <c r="N19" i="1028"/>
  <c r="M19" i="1028"/>
  <c r="G19" i="1028"/>
  <c r="Q18" i="1028"/>
  <c r="G18" i="1028"/>
  <c r="Q17" i="1028"/>
  <c r="G17" i="1028"/>
  <c r="Q16" i="1028"/>
  <c r="P16" i="1028"/>
  <c r="O16" i="1028"/>
  <c r="N16" i="1028"/>
  <c r="M16" i="1028"/>
  <c r="G16" i="1028"/>
  <c r="Q15" i="1028"/>
  <c r="G15" i="1028"/>
  <c r="Q14" i="1028"/>
  <c r="G14" i="1028"/>
  <c r="Q13" i="1028"/>
  <c r="P13" i="1028"/>
  <c r="O13" i="1028"/>
  <c r="N13" i="1028"/>
  <c r="M13" i="1028"/>
  <c r="G13" i="1028"/>
  <c r="Q12" i="1028"/>
  <c r="P12" i="1028"/>
  <c r="N12" i="1028"/>
  <c r="G12" i="1028"/>
  <c r="E12" i="1028"/>
  <c r="D12" i="1028"/>
  <c r="Q11" i="1028"/>
  <c r="P11" i="1028"/>
  <c r="N11" i="1028"/>
  <c r="M11" i="1028"/>
  <c r="G11" i="1028"/>
  <c r="E11" i="1028"/>
  <c r="D11" i="1028"/>
  <c r="Q10" i="1028"/>
  <c r="G10" i="1028"/>
  <c r="F264" i="316" l="1"/>
  <c r="J264" i="316" l="1"/>
  <c r="E142" i="316"/>
  <c r="G129" i="316" s="1"/>
  <c r="F188" i="316"/>
  <c r="J188" i="316" s="1"/>
  <c r="E244" i="316"/>
  <c r="I244" i="316" s="1"/>
  <c r="G134" i="316"/>
  <c r="J277" i="316"/>
  <c r="E267" i="316"/>
  <c r="C267" i="316"/>
  <c r="D247" i="316"/>
  <c r="B247" i="316"/>
  <c r="J229" i="316"/>
  <c r="E191" i="316"/>
  <c r="C191" i="316"/>
  <c r="D145" i="316"/>
  <c r="B145" i="316"/>
  <c r="K136" i="316"/>
  <c r="E136" i="316"/>
  <c r="G267" i="316"/>
  <c r="H134" i="316"/>
  <c r="K133" i="316"/>
  <c r="H133" i="316"/>
  <c r="G133" i="316"/>
  <c r="K132" i="316"/>
  <c r="F247" i="316" s="1"/>
  <c r="H132" i="316"/>
  <c r="K131" i="316"/>
  <c r="G232" i="316" s="1"/>
  <c r="H232" i="316" s="1"/>
  <c r="H131" i="316"/>
  <c r="G131" i="316"/>
  <c r="K130" i="316"/>
  <c r="G191" i="316" s="1"/>
  <c r="H130" i="316"/>
  <c r="K129" i="316"/>
  <c r="F145" i="316" s="1"/>
  <c r="H129" i="316"/>
  <c r="H136" i="316" l="1"/>
  <c r="G130" i="316"/>
  <c r="I142" i="316"/>
  <c r="G132" i="316"/>
  <c r="G136"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6"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<sst xmlns="http://schemas.openxmlformats.org/spreadsheetml/2006/main" count="3269" uniqueCount="1347">
  <si>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</si>
  <si>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</si>
  <si>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</si>
  <si>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</si>
  <si>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</si>
  <si>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</si>
  <si>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</si>
  <si>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</si>
  <si>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</si>
  <si>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</si>
  <si>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</si>
  <si>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</si>
  <si>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</si>
  <si>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</si>
  <si>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</si>
  <si>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</si>
  <si>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</si>
  <si>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</si>
  <si>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</si>
  <si>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</si>
  <si>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</si>
  <si>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</si>
  <si>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</si>
  <si>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</si>
  <si>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</si>
  <si>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</si>
  <si>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</si>
  <si>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</si>
  <si>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</si>
  <si>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</si>
  <si>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</si>
  <si>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</si>
  <si>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</si>
  <si>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</si>
  <si>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</si>
  <si>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</si>
  <si>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</si>
  <si>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</si>
  <si>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</si>
  <si>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</si>
  <si>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</si>
  <si>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</si>
  <si>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</si>
  <si>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</si>
  <si>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</si>
  <si>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</si>
  <si>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</si>
  <si>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</si>
  <si>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</si>
  <si>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</si>
  <si>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</si>
  <si>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</si>
  <si>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</si>
  <si>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</si>
  <si>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</si>
  <si>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</si>
  <si>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</si>
  <si>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</si>
  <si>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</si>
  <si>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</si>
  <si>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</si>
  <si>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</si>
  <si>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</si>
  <si>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</si>
  <si>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</si>
  <si>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</si>
  <si>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</si>
  <si>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</si>
  <si>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</si>
  <si>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</si>
  <si>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</si>
  <si>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</si>
  <si>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</si>
  <si>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</si>
  <si>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</si>
  <si>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</si>
  <si>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</si>
  <si>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</si>
  <si>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</si>
  <si>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</si>
  <si>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</si>
  <si>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</si>
  <si>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</si>
  <si>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</si>
  <si>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</si>
  <si>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</si>
  <si>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</si>
  <si>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</si>
  <si>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</si>
  <si>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</si>
  <si>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</si>
  <si>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</si>
  <si>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</si>
  <si>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</si>
  <si>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</si>
  <si>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</si>
  <si>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</si>
  <si>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</si>
  <si>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</si>
  <si>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</si>
  <si>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</si>
  <si>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</si>
  <si>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</si>
  <si>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</si>
  <si>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</si>
  <si>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</si>
  <si>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</si>
  <si>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</si>
  <si>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</si>
  <si>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</si>
  <si>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</si>
  <si>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</si>
  <si>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</si>
  <si>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</si>
  <si>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</si>
  <si>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</si>
  <si>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</si>
  <si>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</si>
  <si>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</si>
  <si>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</si>
  <si>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</si>
  <si>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</si>
  <si>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</si>
  <si>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</si>
  <si>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</si>
  <si>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</si>
  <si>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</si>
  <si>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</si>
  <si>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</si>
  <si>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</si>
  <si>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</si>
  <si>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</si>
  <si>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</si>
  <si>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</si>
  <si>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</si>
  <si>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</si>
  <si>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</si>
  <si>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</si>
  <si>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</si>
  <si>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</si>
  <si>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</si>
  <si>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</si>
  <si>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</si>
  <si>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</si>
  <si>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</si>
  <si>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</si>
  <si>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</si>
  <si>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</si>
  <si>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</si>
  <si>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</si>
  <si>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</si>
  <si>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</si>
  <si>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</si>
  <si>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</si>
  <si>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</si>
  <si>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</si>
  <si>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</si>
  <si>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</si>
  <si>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</si>
  <si>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</si>
  <si>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</si>
  <si>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</si>
  <si>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</si>
  <si>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</si>
  <si>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</si>
  <si>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</si>
  <si>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</si>
  <si>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</si>
  <si>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</si>
  <si>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</si>
  <si>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</si>
  <si>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</si>
  <si>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</si>
  <si>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</si>
  <si>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</si>
  <si>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</si>
  <si>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</si>
  <si>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</si>
  <si>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</si>
  <si>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</si>
  <si>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</si>
  <si>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</si>
  <si>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</si>
  <si>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</si>
  <si>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</si>
  <si>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</si>
  <si>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</si>
  <si>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</si>
  <si>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</si>
  <si>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</si>
  <si>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</si>
  <si>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</si>
  <si>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</si>
  <si>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</si>
  <si>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</si>
  <si>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</si>
  <si>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</si>
  <si>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</si>
  <si>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</si>
  <si>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</si>
  <si>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</si>
  <si>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</si>
  <si>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</si>
  <si>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</si>
  <si>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</si>
  <si>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</si>
  <si>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</si>
  <si>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</si>
  <si>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</si>
  <si>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</si>
  <si>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</si>
  <si>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</si>
  <si>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</si>
  <si>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</si>
  <si>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</si>
  <si>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</si>
  <si>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</si>
  <si>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</si>
  <si>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</si>
  <si>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</si>
  <si>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</si>
  <si>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</si>
  <si>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</si>
  <si>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</si>
  <si>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</si>
  <si>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</si>
  <si>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</si>
  <si>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</si>
  <si>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</si>
  <si>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</si>
  <si>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</si>
  <si>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</si>
  <si>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</si>
  <si>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</si>
  <si>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</si>
  <si>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</si>
  <si>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</si>
  <si>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</si>
  <si>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</si>
  <si>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</si>
  <si>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</si>
  <si>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</si>
  <si>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</si>
  <si>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</si>
  <si>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</si>
  <si>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</si>
  <si>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</si>
  <si>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</si>
  <si>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</si>
  <si>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</si>
  <si>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</si>
  <si>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</si>
  <si>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</si>
  <si>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</si>
  <si>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</si>
  <si>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</si>
  <si>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</si>
  <si>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</si>
  <si>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</si>
  <si>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</si>
  <si>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</si>
  <si>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</si>
  <si>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</si>
  <si>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</si>
  <si>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</si>
  <si>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</si>
  <si>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</si>
  <si>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</si>
  <si>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</si>
  <si>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</si>
  <si>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</si>
  <si>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</si>
  <si>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</si>
  <si>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</si>
  <si>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</si>
  <si>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</si>
  <si>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</si>
  <si>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</si>
  <si>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</si>
  <si>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</si>
  <si>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</si>
  <si>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</si>
  <si>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</si>
  <si>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</si>
  <si>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</si>
  <si>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</si>
  <si>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</si>
  <si>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</si>
  <si>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</si>
  <si>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</si>
  <si>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</si>
  <si>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</si>
  <si>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</si>
  <si>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</si>
  <si>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</si>
  <si>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</si>
  <si>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</si>
  <si>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</si>
  <si>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</si>
  <si>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</si>
  <si>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</si>
  <si>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</si>
  <si>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</si>
  <si>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</si>
  <si>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</si>
  <si>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</si>
  <si>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</si>
  <si>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</si>
  <si>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</si>
  <si>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</si>
  <si>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</si>
  <si>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</si>
  <si>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</si>
  <si>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</si>
  <si>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</si>
  <si>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</si>
  <si>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</si>
  <si>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</si>
  <si>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</si>
  <si>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</si>
  <si>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</si>
  <si>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</si>
  <si>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</si>
  <si>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</si>
  <si>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</si>
  <si>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</si>
  <si>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</si>
  <si>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</si>
  <si>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</si>
  <si>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</si>
  <si>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</si>
  <si>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</si>
  <si>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</si>
  <si>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</si>
  <si>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</si>
  <si>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</si>
  <si>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</si>
  <si>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</si>
  <si>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</si>
  <si>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</si>
  <si>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</si>
  <si>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</si>
  <si>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</si>
  <si>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</si>
  <si>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</si>
  <si>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</si>
  <si>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</si>
  <si>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</si>
  <si>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</si>
  <si>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</si>
  <si>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</si>
  <si>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</si>
  <si>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</si>
  <si>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</si>
  <si>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</si>
  <si>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</si>
  <si>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</si>
  <si>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</si>
  <si>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</si>
  <si>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</si>
  <si>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</si>
  <si>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</si>
  <si>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</si>
  <si>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</si>
  <si>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</si>
  <si>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</si>
  <si>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</si>
  <si>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</si>
  <si>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</si>
  <si>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</si>
  <si>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</si>
  <si>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</si>
  <si>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</si>
  <si>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</si>
  <si>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</si>
  <si>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</si>
  <si>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</si>
  <si>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</si>
  <si>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</si>
  <si>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</si>
  <si>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</si>
  <si>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</si>
  <si>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</si>
  <si>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</si>
  <si>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</si>
  <si>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</si>
  <si>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</si>
  <si>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</si>
  <si>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</si>
  <si>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</si>
  <si>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</si>
  <si>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</si>
  <si>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</si>
  <si>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</si>
  <si>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</si>
  <si>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</si>
  <si>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</si>
  <si>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</si>
  <si>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</si>
  <si>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</si>
  <si>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</si>
  <si>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</si>
  <si>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</si>
  <si>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</si>
  <si>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</si>
  <si>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</si>
  <si>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</si>
  <si>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</si>
  <si>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</si>
  <si>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</si>
  <si>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</si>
  <si>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</si>
  <si>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</si>
  <si>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</si>
  <si>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</si>
  <si>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</si>
  <si>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</si>
  <si>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</si>
  <si>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</si>
  <si>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</si>
  <si>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</si>
  <si>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</si>
  <si>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</si>
  <si>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</si>
  <si>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</si>
  <si>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</si>
  <si>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</si>
  <si>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</si>
  <si>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</si>
  <si>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</si>
  <si>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</si>
  <si>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</si>
  <si>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</si>
  <si>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</si>
  <si>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</si>
  <si>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</si>
  <si>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</si>
  <si>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</si>
  <si>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</si>
  <si>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</si>
  <si>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</si>
  <si>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</si>
  <si>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</si>
  <si>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</si>
  <si>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</si>
  <si>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</si>
  <si>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</si>
  <si>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</si>
  <si>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</si>
  <si>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</si>
  <si>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</si>
  <si>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</si>
  <si>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</si>
  <si>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</si>
  <si>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</si>
  <si>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</si>
  <si>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</si>
  <si>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</si>
  <si>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</si>
  <si>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</si>
  <si>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</si>
  <si>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</si>
  <si>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</si>
  <si>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</si>
  <si>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</si>
  <si>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</si>
  <si>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</si>
  <si>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</si>
  <si>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</si>
  <si>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</si>
  <si>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</si>
  <si>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</si>
  <si>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</si>
  <si>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</si>
  <si>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</si>
  <si>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</si>
  <si>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</si>
  <si>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</si>
  <si>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</si>
  <si>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</si>
  <si>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</si>
  <si>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</si>
  <si>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</si>
  <si>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</si>
  <si>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</si>
  <si>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</si>
  <si>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</si>
  <si>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</si>
  <si>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</si>
  <si>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</si>
  <si>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</si>
  <si>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</si>
  <si>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</si>
  <si>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</si>
  <si>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</si>
  <si>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</si>
  <si>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</si>
  <si>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</si>
  <si>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</si>
  <si>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</si>
  <si>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</si>
  <si>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</si>
  <si>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</si>
  <si>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</si>
  <si>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</si>
  <si>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</si>
  <si>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</si>
  <si>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</si>
  <si>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</si>
  <si>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</si>
  <si>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</si>
  <si>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</si>
  <si>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</si>
  <si>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</si>
  <si>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</si>
  <si>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</si>
  <si>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</si>
  <si>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</si>
  <si>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</si>
  <si>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</si>
  <si>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</si>
  <si>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</si>
  <si>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</si>
  <si>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</si>
  <si>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</si>
  <si>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</si>
  <si>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</si>
  <si>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</si>
  <si>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</si>
  <si>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</si>
  <si>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</si>
  <si>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</si>
  <si>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</si>
  <si>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</si>
  <si>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</si>
  <si>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</si>
  <si>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</si>
  <si>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</si>
  <si>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</si>
  <si>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</si>
  <si>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</si>
  <si>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</si>
  <si>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</si>
  <si>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</si>
  <si>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</si>
  <si>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</si>
  <si>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</si>
  <si>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</si>
  <si>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</si>
  <si>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</si>
  <si>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</si>
  <si>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</si>
  <si>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</si>
  <si>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</si>
  <si>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</si>
  <si>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</si>
  <si>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19+200  CD</t>
  </si>
  <si>
    <t>PK 18+400  CI</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</si>
  <si>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</si>
  <si>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</si>
  <si>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</si>
  <si>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</si>
  <si>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</si>
  <si>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</si>
  <si>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</si>
  <si>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</si>
  <si>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</si>
  <si>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</si>
  <si>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</si>
  <si>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</si>
  <si>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</si>
  <si>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</si>
  <si>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</si>
  <si>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</si>
  <si>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</si>
  <si>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</si>
  <si>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</si>
  <si>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</si>
  <si>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</si>
  <si>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</si>
  <si>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</si>
  <si>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</si>
  <si>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</si>
  <si>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</si>
  <si>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</si>
  <si>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</si>
  <si>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</si>
  <si>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</si>
  <si>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</si>
  <si>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</si>
  <si>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</si>
  <si>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</si>
  <si>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</si>
  <si>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</si>
  <si>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</si>
  <si>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</si>
  <si>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</si>
  <si>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</si>
  <si>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</si>
  <si>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</si>
  <si>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</si>
  <si>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</si>
  <si>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</si>
  <si>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</si>
  <si>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</si>
  <si>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</si>
  <si>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</si>
  <si>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</si>
  <si>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</si>
  <si>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</si>
  <si>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</si>
  <si>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</si>
  <si>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</si>
  <si>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</si>
  <si>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</si>
  <si>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</si>
  <si>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</si>
  <si>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</si>
  <si>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</si>
  <si>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</si>
  <si>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</si>
  <si>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</si>
  <si>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</si>
  <si>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</si>
  <si>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</si>
  <si>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</si>
  <si>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</si>
  <si>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</si>
  <si>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</si>
  <si>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</si>
  <si>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</si>
  <si>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</si>
  <si>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</si>
  <si>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</si>
  <si>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</si>
  <si>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</si>
  <si>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</si>
  <si>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</si>
  <si>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</si>
  <si>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</si>
  <si>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</si>
  <si>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</si>
  <si>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</si>
  <si>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</si>
  <si>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</si>
  <si>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</si>
  <si>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</si>
  <si>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</si>
  <si>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</si>
  <si>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</si>
  <si>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</si>
  <si>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</si>
  <si>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</si>
  <si>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</si>
  <si>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</si>
  <si>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</si>
  <si>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</si>
  <si>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</si>
  <si>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</si>
  <si>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</si>
  <si>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</si>
  <si>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</si>
  <si>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</si>
  <si>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</si>
  <si>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</si>
  <si>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</si>
  <si>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</si>
  <si>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</si>
  <si>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</si>
  <si>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</si>
  <si>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</si>
  <si>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</si>
  <si>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</si>
  <si>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</si>
  <si>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</si>
  <si>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</si>
  <si>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</si>
  <si>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</si>
  <si>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</si>
  <si>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</si>
  <si>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</si>
  <si>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</si>
  <si>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</si>
  <si>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</si>
  <si>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</si>
  <si>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</si>
  <si>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</si>
  <si>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</si>
  <si>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</si>
  <si>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</si>
  <si>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</si>
  <si>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</si>
  <si>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</si>
  <si>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</si>
  <si>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</si>
  <si>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</si>
  <si>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</si>
  <si>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</si>
  <si>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</si>
  <si>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</si>
  <si>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</si>
  <si>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</si>
  <si>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</si>
  <si>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</si>
  <si>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</si>
  <si>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</si>
  <si>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</si>
  <si>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</si>
  <si>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</si>
  <si>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</si>
  <si>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</si>
  <si>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</si>
  <si>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</si>
  <si>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</si>
  <si>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</si>
  <si>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</si>
  <si>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</si>
  <si>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</si>
  <si>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</si>
  <si>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</si>
  <si>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</si>
  <si>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</si>
  <si>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</si>
  <si>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</si>
  <si>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</si>
  <si>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</si>
  <si>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</si>
  <si>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</si>
  <si>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</si>
  <si>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</si>
  <si>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</si>
  <si>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</si>
  <si>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</si>
  <si>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</si>
  <si>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</si>
  <si>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</si>
  <si>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</si>
  <si>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</si>
  <si>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</si>
  <si>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</si>
  <si>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</si>
  <si>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</si>
  <si>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</si>
  <si>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</si>
  <si>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</si>
  <si>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</si>
  <si>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</si>
  <si>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</si>
  <si>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</si>
  <si>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</si>
  <si>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</si>
  <si>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</si>
  <si>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</si>
  <si>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</si>
  <si>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</si>
  <si>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</si>
  <si>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</si>
  <si>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</si>
  <si>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</si>
  <si>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</si>
  <si>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</si>
  <si>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</si>
  <si>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</si>
  <si>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</si>
  <si>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</si>
  <si>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</si>
  <si>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</si>
  <si>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</si>
  <si>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</si>
  <si>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</si>
  <si>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</si>
  <si>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</si>
  <si>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</si>
  <si>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</si>
  <si>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</si>
  <si>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</si>
  <si>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</si>
  <si>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</si>
  <si>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</si>
  <si>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</si>
  <si>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</si>
  <si>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</si>
  <si>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</si>
  <si>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</si>
  <si>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</si>
  <si>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</si>
  <si>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</si>
  <si>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</si>
  <si>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PK 3+400</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</si>
  <si>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</si>
  <si>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</si>
  <si>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</si>
  <si>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</si>
  <si>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</si>
  <si>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</si>
  <si>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</si>
  <si>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</si>
  <si>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</si>
  <si>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</si>
  <si>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</si>
  <si>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</si>
  <si>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</si>
  <si>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</si>
  <si>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</si>
  <si>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</si>
  <si>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</si>
  <si>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</si>
  <si>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</si>
  <si>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</si>
  <si>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</si>
  <si>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</si>
  <si>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</si>
  <si>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</si>
  <si>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</si>
  <si>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</si>
  <si>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</si>
  <si>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</si>
  <si>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</si>
  <si>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</si>
  <si>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</si>
  <si>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</si>
  <si>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</si>
  <si>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</si>
  <si>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</si>
  <si>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</si>
  <si>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</si>
  <si>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</si>
  <si>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</si>
  <si>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</si>
  <si>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</si>
  <si>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</si>
  <si>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</si>
  <si>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</si>
  <si>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</si>
  <si>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</si>
  <si>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</si>
  <si>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</si>
  <si>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</si>
  <si>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</si>
  <si>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</si>
  <si>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</si>
  <si>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</si>
  <si>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</si>
  <si>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</si>
  <si>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</si>
  <si>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</si>
  <si>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</si>
  <si>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</si>
  <si>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</si>
  <si>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</si>
  <si>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</si>
  <si>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</si>
  <si>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</si>
  <si>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</si>
  <si>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</si>
  <si>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</si>
  <si>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</si>
  <si>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</si>
  <si>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</si>
  <si>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</si>
  <si>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</si>
  <si>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</si>
  <si>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</si>
  <si>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</si>
  <si>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</si>
  <si>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</si>
  <si>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</si>
  <si>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</si>
  <si>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</si>
  <si>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</si>
  <si>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</si>
  <si>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</si>
  <si>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</si>
  <si>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</si>
  <si>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</si>
  <si>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</si>
  <si>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</si>
  <si>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</si>
  <si>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</si>
  <si>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</si>
  <si>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</si>
  <si>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</si>
  <si>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</si>
  <si>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</si>
  <si>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</si>
  <si>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</si>
  <si>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</si>
  <si>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</si>
  <si>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</si>
  <si>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</si>
  <si>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</si>
  <si>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</si>
  <si>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</si>
  <si>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</si>
  <si>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</si>
  <si>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</si>
  <si>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</si>
  <si>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</si>
  <si>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</si>
  <si>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</si>
  <si>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</si>
  <si>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</si>
  <si>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</si>
  <si>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</si>
  <si>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</si>
  <si>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</si>
  <si>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</si>
  <si>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</si>
  <si>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</si>
  <si>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</si>
  <si>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</si>
  <si>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</si>
  <si>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</si>
  <si>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</si>
  <si>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</si>
  <si>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</si>
  <si>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</si>
  <si>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</si>
  <si>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</si>
  <si>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</si>
  <si>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</si>
  <si>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</si>
  <si>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</si>
  <si>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</si>
  <si>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</si>
  <si>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</si>
  <si>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</si>
  <si>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</si>
  <si>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</si>
  <si>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</si>
  <si>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</si>
  <si>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</si>
  <si>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</si>
  <si>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</si>
  <si>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</si>
  <si>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</si>
  <si>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</si>
  <si>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</si>
  <si>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</si>
  <si>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</si>
  <si>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</si>
  <si>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</si>
  <si>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</si>
  <si>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</si>
  <si>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</si>
  <si>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</si>
  <si>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</si>
  <si>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</si>
  <si>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</si>
  <si>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</si>
  <si>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</si>
  <si>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</si>
  <si>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</si>
  <si>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</si>
  <si>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</si>
  <si>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</si>
  <si>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</si>
  <si>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</si>
  <si>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</si>
  <si>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</si>
  <si>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</si>
  <si>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</si>
  <si>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</si>
  <si>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</si>
  <si>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</si>
  <si>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</si>
  <si>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</si>
  <si>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</si>
  <si>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</si>
  <si>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</si>
  <si>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</si>
  <si>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</si>
  <si>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</si>
  <si>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</si>
  <si>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</si>
  <si>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</si>
  <si>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</si>
  <si>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</si>
  <si>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</si>
  <si>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</si>
  <si>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</si>
  <si>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</si>
  <si>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</si>
  <si>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</si>
  <si>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</si>
  <si>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</si>
  <si>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</si>
  <si>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</si>
  <si>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</si>
  <si>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</si>
  <si>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</si>
  <si>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</si>
  <si>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</si>
  <si>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</si>
  <si>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</si>
  <si>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</si>
  <si>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</si>
  <si>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</si>
  <si>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</si>
  <si>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</si>
  <si>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</si>
  <si>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</si>
  <si>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</si>
  <si>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</si>
  <si>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</si>
  <si>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</si>
  <si>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</si>
  <si>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</si>
  <si>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</si>
  <si>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</si>
  <si>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</si>
  <si>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</si>
  <si>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</si>
  <si>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</si>
  <si>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</si>
  <si>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</si>
  <si>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</si>
  <si>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</si>
  <si>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</si>
  <si>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</si>
  <si>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</si>
  <si>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</si>
  <si>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</si>
  <si>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</si>
  <si>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</si>
  <si>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</si>
  <si>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</si>
  <si>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</si>
  <si>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</si>
  <si>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</si>
  <si>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</si>
  <si>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</si>
  <si>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</si>
  <si>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</si>
  <si>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</si>
  <si>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</si>
  <si>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</si>
  <si>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</si>
  <si>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Seguimiento Ofcina fija de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</si>
  <si>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</si>
  <si>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</si>
  <si>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</si>
  <si>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</si>
  <si>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</si>
  <si>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</si>
  <si>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</si>
  <si>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</si>
  <si>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 xml:space="preserve">Acopio de material de rezaga, portal Santafe. </t>
  </si>
  <si>
    <t>Perdida de banca, La Potrera - CD * Muro en HA # 167</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</si>
  <si>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</si>
  <si>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</si>
  <si>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</si>
  <si>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</si>
  <si>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</si>
  <si>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</si>
  <si>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</si>
  <si>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</si>
  <si>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 xml:space="preserve">INTERCAMBIADOR VIAL o ENLACE: Muros en TA + Marco en HA # 040 Se incluyen: llenos sobre el trasdós / intradós + Drenajes + Redes ITS + traslado de redes secas y nueva torre eléctrica.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</si>
  <si>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</si>
  <si>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</si>
  <si>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</si>
  <si>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</si>
  <si>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</si>
  <si>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</si>
  <si>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</si>
  <si>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</si>
  <si>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FOTO 7</t>
  </si>
  <si>
    <t>FOTO 8</t>
  </si>
  <si>
    <t>FOTO 9</t>
  </si>
  <si>
    <t>FOTO 10</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</si>
  <si>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</si>
  <si>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</si>
  <si>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</si>
  <si>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</si>
  <si>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UF 4 Ruta 6003 - 44+300 CONTROL POLICÍA.</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</si>
  <si>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</si>
  <si>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</si>
  <si>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</si>
  <si>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</si>
  <si>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</si>
  <si>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</si>
  <si>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t>La plataforma de la segunda calzada ya cuenta con la capa intermedia asfáltica tipo MSC-25. Se continua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siguen construyendo cunetas (con sección triangular o en L con concreto de 21 MPa) y filtros. Para esto se hace uso de pajarita CAT 416F y herramienta menor.</t>
  </si>
  <si>
    <t xml:space="preserve">Excavación mecánica de montaña rocosa </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</si>
  <si>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</si>
  <si>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</si>
  <si>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t>
    </r>
    <r>
      <rPr>
        <sz val="11"/>
        <rFont val="Arial"/>
        <family val="2"/>
      </rPr>
      <t xml:space="preserve"> Instalación acero de refuerzo y encofrado defensas tipo New Jersey y se funden en calzada izquierda y derecha. Se realizan acabados.</t>
    </r>
  </si>
  <si>
    <t>Ampliación Puente 25  El Sable UF2.1</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</si>
  <si>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1 y Galerías de conexión Pet}atonal Nos 1 y  6.</t>
    </r>
  </si>
  <si>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</si>
  <si>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</si>
  <si>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</si>
  <si>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</si>
  <si>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</si>
  <si>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</si>
  <si>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</si>
  <si>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</si>
  <si>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</si>
  <si>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</si>
  <si>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RESPUESTA A COMUNICACIÓN EPS4G-1314-20 REFERENTE A LA ENTREGA DE LA MODIFICACION DE UBICACIÓN DE AREAS DE SERVICIOS Y ZONAS DE PEAJES DE LA UF2,1</t>
  </si>
  <si>
    <t>D-02-01-20201221-003896</t>
  </si>
  <si>
    <t>RESPUESTA A COMUNICACIÓN EPS4G-1102-20 REFERENTE A LA REVISION DEL PUENTE K8+800 DE LA UF1 - EXISTE RESPUESTA ESTRUCTURA D002948</t>
  </si>
  <si>
    <t>D-02-01-20201221003887</t>
  </si>
  <si>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Todo el transito particular circula por la nueva calzada. </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</si>
  <si>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</si>
  <si>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Hay chequeos topográficos. Sector frente a La Jungla y que se unirá con su tramo inmediato y antecesor de Las Grutas.  </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</si>
  <si>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Inactivo.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</si>
  <si>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</si>
  <si>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</si>
  <si>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</si>
  <si>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t>En la UF 1: El concesionario en este periodo ejecuto las siguientes actividades: En recorrido de inspección de interventoría, se  evidenció que el concesionario, no ejecuto actividades de traslado de redes secas en este sector de obra activo.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</si>
  <si>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r>
      <rPr>
        <b/>
        <sz val="11"/>
        <rFont val="Calibri"/>
        <family val="2"/>
        <scheme val="minor"/>
      </rPr>
      <t xml:space="preserve">PK0+000 A PK17+800 ACT 0 a 31 - UF1. </t>
    </r>
    <r>
      <rPr>
        <sz val="11"/>
        <rFont val="Calibri"/>
        <family val="2"/>
        <scheme val="minor"/>
      </rPr>
      <t>No se evidencia actividades de traslado de redes secas.</t>
    </r>
  </si>
  <si>
    <r>
      <rPr>
        <b/>
        <sz val="10"/>
        <color theme="1"/>
        <rFont val="Calibri"/>
        <family val="2"/>
        <scheme val="minor"/>
      </rPr>
      <t xml:space="preserve">PK0+000 A PK17+800 ACT 0 a 31 - UF1. </t>
    </r>
    <r>
      <rPr>
        <sz val="10"/>
        <color theme="1"/>
        <rFont val="Calibri"/>
        <family val="2"/>
        <scheme val="minor"/>
      </rPr>
      <t>No se evidencia actividades de traslado de redes secas.</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</si>
  <si>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</si>
  <si>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t>Puente PK 33+100 UF 2.1 TRAMO2 - VIGAS- Vista panorámica construcción Puente. Inactivo</t>
  </si>
  <si>
    <t>Ampliación Puente N°11 PK8+790 UF1 Quebrada La Roncha. Losa vano 1 fundida. Inactivo</t>
  </si>
  <si>
    <t>Ampliación Puente N°11 PK8+790 UF1 Quebrada La Roncha.  Losas vanos 1 y 2  fundidas. Inactivo</t>
  </si>
  <si>
    <t>Ampliación Puente N°25 PK19+420 UF2.1  El Sable.   Finaliza retiro de secciones de losa y New Jersey en vanos 1 y 2. Inactivo.</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</si>
  <si>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y se habilita en forma intermitente, el transito automotor, en ambos sentidos sobre esta obra ampliada. </t>
  </si>
  <si>
    <t>El tramo ya cuenta con la capa asfáltica en caliente tipo MSC-25. El RAP sobrante se llevo al acopio del PK 0+400 CI. Se hace un muro / bandeja de contención anexo al estribo #1 (del puente curvo existente) para apoyar un tramo del tablero del puente "en ampliación" y facilitar en forma mas amplia el acceso a la Inspección de Palmitas.
Todo el transito vehicular circula por la nueva calzada.</t>
  </si>
  <si>
    <t xml:space="preserve">La plataforma de la segunda calzada cuenta ya con su capa intermedia asfáltica tipo MSC-25. Se le hizo al tramo la demarcación horizontal (con líneas B/A). Hubo necesidad de construir un muro de 2 tramos (4+6m) para proteger el estribo # 1 de puente de La Potrera. Este tramo se habilito finalmente para la circulación de todo el transito automotor y se libera la calzada existente para los trabajos de mejoramiento y desmantelamiento de puentes existentes y su respectiva ampliación. </t>
  </si>
  <si>
    <t>Inactivo. 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</si>
  <si>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Continúan los cortes mecánicos con CAT 330 D2L. Se realizo corte y excavación para conformación de la banca (se baja hasta 3 m de profundidad). Ya encontrada la cota de sub rasante se colocaron granulares que formaron el paquete estructural del pavimento flexible. Impermeabilizados estos granulares se extendió la capa asfáltica en caliente MSC-25. Previamente se excavo lateralmente el talud para construir su subdrenaje (geotextil NT + piedra filtro +tubo ranurado en PVC). Sobre ese primer tramo se inicia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y hubo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se permitió el cruce del transito automotor, pero se sigue utilizando "en su mayoría" la calzada existente. Sector ubicado cerca a La Guaracú I.</t>
  </si>
  <si>
    <t>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</si>
  <si>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 esta se desarma para llevarla a otro frente de trabajo. Se dejan materiales ocupando algunos espacios, y se precede a retirar equipos de construcción y grúas de gran tamaño. El tramo se interviene nuevamente con la instalación de redes ITS</t>
  </si>
  <si>
    <t>La canalización de las aguas de la Qda. La Muñoz I, fue terminada con la construcción del box. Este se construyo con un total de 5 módulos y sus dimensiones finales son:  L = 90 m x H = 5.5 m "gálibo" x Ancho = 6. 0 m. Se le realizo la construcción de las aletas y el descole. Se llevaron a cabo los llenos para ambos costados (con bulldozer, con motoniveladora CAT 140 K y con dos vibros Hamm). También se hizo la rampa con llenos sobre el estribo # 2 (y se funde su placa de aproximación en concreto reforzado). Gran parte del área cuenta con la capa asfáltica en caliente MSC-525 (se utilizo el tren de pavimentación Dynapac). Se trabaja en la construcción de redes de drenajes superficiales. Para entrar a intervenir una amplia zona en superficie (orejas del retorno) hubo cambios y modificaciones del acceso vehicular hacia San Jerónimo; por lo tanto sobre la actual vía, se realizo demarcación horizontal utilizando pintura (B/A) y poder canalizar el transito automotor que entra y sale del Municipio.</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</si>
  <si>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</si>
  <si>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ambos costados se continúan con los llenos (por capas) compactados con benitín. La obra presento un periodo de inundación debido a las altas y largas lluvias presentadas en este sector y todavía hay presencia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Los trabajos son intermitentes </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</si>
  <si>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</si>
  <si>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PILA 2:</t>
    </r>
    <r>
      <rPr>
        <sz val="11"/>
        <rFont val="Arial"/>
        <family val="2"/>
      </rPr>
      <t xml:space="preserve"> Instalación acero de refuerzo  núcleos Caissons 5 y 6 y se funden. Excavación mecánica  adecuación área construcción Viga Cabezal.</t>
    </r>
    <r>
      <rPr>
        <sz val="11"/>
        <color rgb="FFFF0000"/>
        <rFont val="Arial"/>
        <family val="2"/>
      </rPr>
      <t xml:space="preserve">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</si>
  <si>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</si>
  <si>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Frente Inactivo.</t>
    </r>
  </si>
  <si>
    <t>Puente PK 8+705 UF 1-  Finalizan acabados  módulos de New Jersey ambos costados- calzada derecha.</t>
  </si>
  <si>
    <t>Puente PK 8+705 UF 1- Finalizan acabados  módulos de New Jersey ambos costados- calzada izquierda.</t>
  </si>
  <si>
    <t>Puente PK 33+100 UF 2.1 TRAMO2 - VIGAS-  Tablero, Lado Santa Fe. Inactivo.</t>
  </si>
  <si>
    <t>Ampliación Puente N°1PK0+110 UF1 Quebrada La Negra.  Se aplica pintura epoxica en baranda vehicular, costado derecho.</t>
  </si>
  <si>
    <r>
      <rPr>
        <b/>
        <sz val="11"/>
        <rFont val="Arial"/>
        <family val="2"/>
      </rPr>
      <t>Ruta 6204 San Jerónimo - Túnel de Occidente</t>
    </r>
    <r>
      <rPr>
        <sz val="11"/>
        <rFont val="Arial"/>
        <family val="2"/>
      </rPr>
      <t xml:space="preserve">
- Actividades de Rocería. 
- Actividades de limpieza de cunetas. 
- Desvío en el PR20+200 al PR20+900 se encuentran transitables.
- Desvío en el PR22+200 al PR23+900 se encuentran transitables.
- Desvío en el PR24+400 al PR 25+500 se encuentran transitables.
- Desvío en el PR30+800 al PR32+200 se encuentran transitables.
- Desvío en el PR35+300 al PR39+000 se encuentran transitables.
- Zona Inestable PR34+900 se presenta estable.
- Se realiza control vehicular PR25+900, PR26+900, PR27+900, PR30+100 y PR35+200.</t>
    </r>
  </si>
  <si>
    <t xml:space="preserve"> PK4+940 - UF3.1D - Frente de excavación expuesto (PK 0+108,6), galería peatonal N°6, Sección sostenimiento SG-II. Portal Santa Fe.</t>
  </si>
  <si>
    <t>En la UF 1 : En el periodo informado,  En recorrido de inspección de interventoría, se evidenció que el concesionario, en el PK6+000 - UF1 - Calzada izquierda, continuó ejecutando la   construcción del tanque de distribución agua cruda. Sector Partidas de Ebejico.
En la UF 3 : En el periodo informado,  En recorrido de inspección de interventoría, se evidenció que el concesionario,  no ejecutó actividades de traslado de redes húmedas.
Avance a la fecha UF1: Redes húmedas : 88,8%.
Avance a la fecha UF3: Redes húmedas : 98,0%.</t>
  </si>
  <si>
    <t>Seguimiento Oficina Satelite UF 3 de atención al usuario</t>
  </si>
  <si>
    <t>Seguimiento oficina movil 1 de atención al usuario</t>
  </si>
  <si>
    <t>Seguimiento oficina movil 2 de atención al usuario</t>
  </si>
  <si>
    <t>Aportes intereses fondeo 41</t>
  </si>
  <si>
    <t>Traslado de Predios 2 a predios1</t>
  </si>
  <si>
    <t>Ajuste solicitado por Concesión Desarrollo Vial al Mar S.A.S.</t>
  </si>
  <si>
    <t>Aportes en especie</t>
  </si>
  <si>
    <t>Aporte en Especie</t>
  </si>
  <si>
    <t>Aportes Deuda Subordinada</t>
  </si>
  <si>
    <t>Del 07/01/20
al 13/01/21</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</si>
  <si>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hacia la antigua ubicación del negocio, se excava con CAT 330 D2L y el material  se coloca como llenos sobre el costado del canal abierto; también se trasladan palmas para su resembrado en La Aldea. 
Hacia el PK menor, se tiene un gran acopio de material de fresado o RAP y material granular. 
El tramo solo se permite para el transito temporal de los vehículos y equipos de la Concesión. Sector El Arriero.</t>
  </si>
  <si>
    <t xml:space="preserve">Inactivo. El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procedió a la colocación y extensión de la mezcla asfáltica en caliente tipo MSC-25, para ello se utilizo el tren de pavimentación Dynapac. Sector Qda. La Cola. Todo el transito particular circula por la nueva calzada (o CI).  </t>
  </si>
  <si>
    <t xml:space="preserve">a) En tramo fue intervenido con fresados. Algunos tramos implico adición y cambio de granulares (en todo o parte del ancho de calzada). Se aplico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</si>
  <si>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Construcción de muro en TA o # 011 + Viga de realce.</t>
  </si>
  <si>
    <t>Se continua actividad de corte mecánico mediante el uso de una excavadora CAT 320 D2 incluye retiro de material. Se realizo la instalación de malla electro soldada y concreto lanzado sobre el talud destapado y cortado, para evitar derrumbamientos o desprendimientos. Se demolieron 2 muros existentes. Hacia el PK mayor se llevo a cabo instalación de acero y encofrado para zapatas de los módulos # 29 + 30 +31 y se encofran para hacer los vástagos. Se funden solados para los muros # 26 + 27 + 28. Hay construidos 11 caissons c/u con sus anillos a profundidades variables entre 8 y 11 m. Hay estacas que marcaron cortes o excavación desde 5.2 m a 8 m. Sobre la calzada izquierda (o nueva calzada) se habilito el tramo para el transito automotor, previa demarcación y señalización con balizas y maletines.</t>
  </si>
  <si>
    <t xml:space="preserve">Tramo señalizado con balizas o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</si>
  <si>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Se continuara corte mecánico de material derrumbado (CAT 320 D2), se realiza corte para acceder a espacios de entrada y en el acceso al nuevo puente que ahora será de doble calzada. (hacia el aproche del estribo # 2). También se seguirá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en talud. Sobre la primera fase del perfilado, se están colocando anclajes activos (@ 3 torones de acero), con L = 22 m. e inclinación de - 10 grados. El material cortado se lleva al lleno del PK 11+800 o al frente Doña Rosa.  Algunas lluvias siguen afectando los trabajos de corte mecánico y acarreos. Sector de La Rochela.</t>
  </si>
  <si>
    <t>a)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Sobre la pata del talud y calzada existente hay motoniveladora CAT realizando extensión de material  granular para forma la estructura granular del pavimento flexible. Sigue pendiente un nuevo traslado de redes secas. Se trabaja con personal PARE / SIGA
c) Sobre la calzada existente, finaliza el corte mecánico (con CAT 330 D2L), a fin de bajar la montaña y unir las rasantes de dos (2) puentes consecutivos en construcción. Hay motoniveladora CAT realizando extensión de material  granular para formar la estructura granular del pavimento flexible, a este granular se le aplica emulsión asfáltica de curado lento como método de impermeabilización. Sigue pendiente nuevo traslado de redes secas. Se trabaja con personal PARE / SIGA</t>
  </si>
  <si>
    <t>Continuaran trabajos con corte de montaña en el sector de Piedra Negra, con el uso de explosivos químicos controlados. Personal removió material rocoso suelto para iniciar la preparación de perforación / voladuras. Se utilizan compresores y martillos neumáticos</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</si>
  <si>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Ahora se trabaja con excavadora CAT 320 D2, la que realiza una sobre excavación hacia el PK mayor debido a que resultaron agrietamientos superficiales y como resultado se encontraron suelos de color negro con altos contenidos de agua; por lo tanto se funde concreto ciclópeo.  
Anexo a esta obra, se realizan trabajos de excavación para la construcción de caissons del nuevo puente vehicular. Sector de Doña Rosa.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</si>
  <si>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 el muro en TA o # 036 y el retorno #1. Se inicio el armado de la Lanzavigas (entrando por el estribo #2) y los espacios o áreas son ahora ocupados(as) para el acopio de vigas pretensadas, los equipos de carga / transporte y por grandes grúas.</t>
  </si>
  <si>
    <t xml:space="preserve">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</si>
  <si>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a) Continua el revestimiento del talud con malla electrosoldada y concreto lanzado.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realizo un sondeo profundo. Hay presencia de aguas infiltradas.   
Sobre la segunda berma de cortante, se emplazo la entrada al negocio particular de Las Grutas y se le extiendo y compacto material de fresado o RAP. Se termino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peino y se le rebajo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</si>
  <si>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14+100 CI) se continua el fresado en frio con el equipo SANY C8, hay levantamiento, total y parcial de la carpeta asfáltica y también hay cajeos, (según la gravedad o intensidad de daños, grietas o fisuración). Se realiza un sobreancho de 2 m., para ampliar la calzada existente. El material de RAP es llevado al K 11+300. Sector abajo de la Jungla.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</si>
  <si>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</si>
  <si>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el nuevo puente sobre la Guaracú I . </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</si>
  <si>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sigue removiendo un morro terreo, ubicado sobre el separador de calzadas.     
Este frente de obra es zona limite entre la UF-1.0 y UF-2.1 y se encuentra ubicado en la zona urbana de San Jerónimo.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</si>
  <si>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(se mezcla en proporción 4:1).  </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</si>
  <si>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t>
  </si>
  <si>
    <t>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Hay espacios que se ocupan para acopio de material y estacionamiento de equipos. Sector urbano de San Jerónimo, frente al conjunto residencial Paraíso del Sol. El transito automotor circula por la vía existente</t>
  </si>
  <si>
    <t>a)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 habilita un sobreancho de la plataforma vial para el tendido de redes ITS, por lo tanto se prepara su terreno con excavación y compactación. Sector Politécnico. 
b) Inactivo.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termino el fresado y se entra en el desmantelamiento del tablero del puente para ampliación. Se levanto una tubería Titan de una ODT x 900 mm. Sector Politécnico</t>
  </si>
  <si>
    <t>Se terminaron los fresados en frio con equipo SANY C8. Se fresaron tramos completos de la calzada existente que tiene un espesor promedio de 16 cm. Sobre la corona de la curva vertical convexa se levantaron granulares (con CAT sobre orugas)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con motoniveladora CAT 140K y vibro Hamm y luego se procedió a su imprimación; se tiene preparado el tren de pavimentación Dynapac para la colocación de la capa asfáltica. Hacia el PK mayor "después de La Qda. La Espada" hubo fresado selectivo tipo cajeo. Frente de obra ubicada en el sector de Loma Hermosa / El Francés. El transito automotor circula por la nueva calzada.</t>
  </si>
  <si>
    <t>Con el uso de tres excavadoras CAT (pluma + cucharon y plumas + martillos) se continua la excavación de una montaña con formación rocosa, cuyo material se lleva en volquetas al box en la zona urbana de San Jerónimo, al Ahuyamal y a otros puntos de acopio y procesamiento. Los cortes avanzan en contorno y hacia el costado del Rio Aurrá. La finalidad del trabajo, es cortar y unir las rasantes de dos puentes en construcción. Hacia el PK menor, se continua con la construcción de un muro (# 172) en HA, que será de acompañamiento sobre el estribo # 2 del nuevo puente o K 21+500; este tendrá hasta cuatro (4) cotas diferentes de cimentación escalonada. Hay trabajos topográficos.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</si>
  <si>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Se hacen fundidos de concreto de limpieza para armar los aceros de refuerzo de 5 zapatas fundidas individualmente (o por tramos) y con diferente cota de cimentación, lo que equivale a tener cimentación escalonada. Se utiliza grúa dotada con eslinga, excavadora CAT y el colado (de la obra por tramos) se realiza utilizando concreto premezclado de 28 MPa., y colocado siempre por bombeo. A medida que se sube de nivel con los concretos (vástagos)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</si>
  <si>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llevo a cabo el levantamiento de la capa asfáltica "nueva, carril derecho", a fin de reinstalar defensa metálicas. </t>
  </si>
  <si>
    <t>a)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ITS. Sigue pendiente un traslado de redes secas. Sector cercano al PR 14.</t>
  </si>
  <si>
    <t>Consolidación del talud de corte y Trabajos en la Bahía o zona de servicio (Ahuyamal). CI</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</si>
  <si>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realizo descapote y retiro de raíces sobre la Bahía del Ahuyamal. Hubo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Pajaritas cargan material para llevar al frente de obra del PK 33+500
La zona de la calzada antigua, se tiene como centro de acopio de material fresado o RAP. Sector El Ahuyamal.</t>
  </si>
  <si>
    <t>En el patio que funciona como de acopio de materiales (planta de asfaltos), se continua la construcción de un paso inferior para acceder a La Puerta. Se fundieron placas de concreto de solado o concreto de limpieza. Hubo instalación de acero de refuerzo y se fundieron por tramos las primeras placas de contra piso. Colocados los aceros verticales se procede (con ayuda del brazo telescópico de una grúa + eslinga) a colocar la formaletería para fundir tramos de muro. Se inicia colocación de formaletería para la placa aérea. El galibo horizontal de la obra es de 4.5 m. x galibo vertical 3 m. x L= 34 m. La obra la realizara el Concesionario mediante acuerdo con la Comunidad por consulta previa, y por esto no se encuentra con algún avance especifico dentro de su plan de obras. Además será conocido como el puente # 048.</t>
  </si>
  <si>
    <t xml:space="preserve">a) Inactivo.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Hay descargue y acopio de aceros de refuerzo. Con el traslado del nuevo trazado se abandona el sitio de movimiento en masa presentado el año pasado. Se trabaja con personal PARE / SIGA. Sector Tierra Mítica. </t>
  </si>
  <si>
    <t>Continua actividad de corte mecánico y retiro de material. Su excavación es para la construcción de dalas de cimentación del muro en TA, se trabaja con CAT 320D2 + pajarita y vibro tipo benitín. Se realiza un saneo de la fundación colocando piedra tipo rajón. Por lo tanto se inicia la colocación de formaletería para fundir (en concreto) las dalas o soleras de nivelación escalonadas, con un ancho de 50 cm. Sobre el PK cercano al estribo se instalara tubería recta de 1500 mm para ODT que atravesara los muros en escamas o TA. Se traen llenos del sector Ahuyamal. Se encuentra pajarita CAT 416F y CAT sobre llantas M317D. Hay continuos chequeos y trabajos topográficos. Para acceder hasta el Rio, hubo necesidad de habilitar una entrada adicional para los equipos, maquinaria y materiales. El acceso a este frente de obra solo se hace por la vía a Bolombolo.</t>
  </si>
  <si>
    <t xml:space="preserve">Sectores puntuales del puente, presentan el tablero desgastado con presencia a la vista de su acero de refuerzo y con agregados sueltos. Siguen baches tapados con laminas de acero. La junta de dilatación principal (lado Santafé) esta siendo afectada por el desconfinamiento del concreto el cual muestra bastantes desprendimientos de bloques con la exposición del acero de refuerzo. </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</si>
  <si>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Sobre el cielo raso de la garita se colocan paneles o laminas acrílicas flexibles, como sistema aislamiento térmico/acústico  Dentro de las garitas se instalan mesones en concreto y sobre las paredes canaletas (porta cables) para tender redes eléctricas, de voz y de datos. Hay colocación de ventanería con vidrios corredizos de seguridad. Como dispositivos separadores de trafico, se funden (sobre las islas) muretes en concreto hidráulico. Se regularizan nuevamente las colas de cobro, dos (2) por cada sentido y contando con el pago electrónico FLYPASS.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</si>
  <si>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</si>
  <si>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 xml:space="preserve">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trabajo con herramienta menor y pajarita CAT 416F. Hay trabajos de acabados y de drenajes con colocación de material sobre el separador central. Todo el transito automotor circula por la nueva calzada.  </t>
  </si>
  <si>
    <t>PK 10+200 CI. Personal realiza perforaciones "verticales" en una roca dura a fin de hacer luego voladuras controladas (con uso de químicos) sobre el morro.  Se hace uso de compresores y martillos neumáticos. Sector Piedra Negra.</t>
  </si>
  <si>
    <t>PK 0+600 CD. Se realiza la excavación mecánica (con CAT 320 D2) de un tramo para continuar la nueva calzada; se baja su rasante. El material se lleva a llenos sobre un canal adjunto. Sector intervenido, antiguo negocio El Arriero.</t>
  </si>
  <si>
    <t>PK 8+500 CD. Se instalaron paneles de malla electrosoldada y se aplicó concreto lanzado al talud perfilado, en su corona. Adicionalmente se colocan anclajes activos (@ 3 torones de acero), con L = 22 m. Sector La Rochela</t>
  </si>
  <si>
    <t>PK 5+800 CD, construcción de muro # 167 en HA. Se realiza la colocación de formaletería a un tramo del vástago de muro. Igualmente sobre el trasdós hay colocación del sistema "interno" de drenaje. Sector perdida de banca, La Potrera.</t>
  </si>
  <si>
    <t xml:space="preserve">PK 27+800 CD. Falso túnel La Puerta. Personal inicia la colocación de la formaletería con la colocación y amarre de los hierros de refuerzo (con Fy= 60000 psi.). Se utilizara concreto premezclado de 28 MPa.  </t>
  </si>
  <si>
    <t>PK 21+700 CD. Con el uso de tres excavadoras CAT (pluma + cucharon y plumas + martillos) se continua la excavación de una montaña con formación rocosa de alta dureza. También hay trabajos en el muro (adjunto al morro), en HA o # 172. Sector Meloneras</t>
  </si>
  <si>
    <t>PK 26+600 CI. Con maquinaria tipo bulldozer CAT D6T, se realiza el extendido de material de saneo / llenos. Su compactación se realiza con vibro pesado para afirmados, Hamm. Sector intervenido, zona de servicio El Ahuyamal</t>
  </si>
  <si>
    <t>PK 31+260/680 CI. Continua el corte mecánico con CAT 320 D2 "o perfilado del talud por etapas"; ya se llega a la rasante (ultimo banqueo). Habrá sobre excavación para colocar un pedraplén y las estructura granular del pavimento flexible. Sector Tierra Mítica</t>
  </si>
  <si>
    <t xml:space="preserve">PK 0+060 Playa de peajes. Se sigue trabajando en el ensamble de los perfiles en acero encima del cuerpo de las garitas. Son perfiles tipo Acesco soldados unos a otros, que harán el cerramiento "superior" sobre las nuevas casetas de cobro. Sobre el techo de las garitas se colocan paneles o laminas acrílicas flexibles, como aislamiento térmico/acústico  </t>
  </si>
  <si>
    <t>PK 0+060 Playa de peajes. Formaletería para la fundida de muretes en concreto hidráulico. Estos dispositivos se utilizaran como separadores de trafico, al inicio de cada isla</t>
  </si>
  <si>
    <t xml:space="preserve">PK 0+650 CI. Se continua acopiando material de corte (rezaga) proveniente de la excavación del túnel (galerías). Se utiliza cargador articulado CAT 950. Sitio frente al CCO, Portal Medellín </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</si>
  <si>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K1+020 a K0+970; Lacumulada=2.010,30 m, instalación de calibradores L= 20 cm (SD-1), en malla tresbolillo con espaciamiento longitudinal (L)=1,50 y transversal (T)=2m, hasta la abscisa K0+804 y la instalación de drenajes  de D= 400 mm , con tuberías perforadas Novafort, entre abscisas PK2+980,30 a PK2+720 Hastial Derecho y PK2980,30 a PK2+760 Hastial izquierdo .
Se evidencio la instalación de concreto  de f´c=25 MPa, con solera plana en PK0+850 a PK0+880 (Hastial Derecho e Izquierdo) y contraboveda, entre los PK0+804  a PK0+850 (Hastial derecho).
En el periodo, la ventilación se esta ejecutando en forma natural. También, se evidenció que la PTAR  continuó con la suspensión del tratamiento de las aguas residuales y de perforación de las galerías, localizadas en el área del portal  Medellín; el vertimiento se esta realizando por los nuevos drenajes D=400 mm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</si>
  <si>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D=400 mm, en túnel principal, </t>
    </r>
    <r>
      <rPr>
        <b/>
        <sz val="11"/>
        <rFont val="Arial"/>
        <family val="2"/>
      </rPr>
      <t>Portal Medellín</t>
    </r>
    <r>
      <rPr>
        <sz val="11"/>
        <rFont val="Arial"/>
        <family val="2"/>
      </rPr>
      <t>, sin atrasos evidentes.</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</si>
  <si>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reiniciaron actividades de instalación de concreto del revestimiento de  f'c=25 MPa, a los 28 días (sin fibra),  avanza desde el PK5+290 hasta el PK5+330, Lacumulada=2349,7m,  instalación de calibradores L= 20 cm (SD-1), en malla tresbolillo con espaciamiento longitudinal (L)=1,50 y transversal (T)=2m, hasta la abscisa K5+355 y la instalación de drenajes  de D= 400 mm , con tuberías perforadas Novafort, entre las abscisas PK2+980,30 hasta PK4+530 Hastial Derecho y desde el PK2+980,30 hasta  PK4+540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</si>
  <si>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De acuerdo con el programa de trabajo presentado por el concesionario para la UF3.1.D, el concesionario continuó actividades de instalación del revestimiento y construcción drenajes D=400 mm, en túnel principal, Portal Santa Fe, sin atrasos evidentes.</t>
  </si>
  <si>
    <t xml:space="preserve">En  Galería de Conexión Peatonal No 1 (1+230-tunel nuevo):  La excavación del entronque desde el túnel en servicio avanzó hasta  L= 9,2 metros. Se continuó la excavación desde el túnel nuevo, en terrenos con sostenimiento Tipo SG- II,sección completa. Avanza en el PK0+021,1- L acumulada=30,30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PK0+108,60. L total acumulada de excavación = 112,60 m, éste avance esta adelantado,  teniendo en cuenta el programa de obra actualizado, el cual contempla el  inicio de excavación, el día 17 marzo de 2021.
En  Galería de Conexión Vehicular No 1 (1+695- Túnel nuevo),   La excavación del entronque desde el túnel en servicio avanzó hasta  L= 7,0 metros. Se continuó la excavación desde el túnel nuevo, en terrenos con sostenimiento Tipo SG- II,sección completa, avanza en el PK0+069,60. L total acumulada de excavación = 76,60 m, éste avance esta adelantado,  teniendo en cuenta el programa de obra actualizado, el cual contempla el  inicio de excavación, el día 12 marzo de 2021.
En Galería Peatonal No 1 (1+230- Túnel nuevo)  ; La excavación del entronque desde el túnel en servicio (9+580) avanzó hasta  L= 9,2 metros.  Se continuó la excavación desde el túnel nuevo, en terrenos con sostenimiento Tipo SG- II,sección completa, Avanza en el PK0+088,20. L total acumulada de excavación = 97,40 m, éste avance esta adelantado,  teniendo en cuenta el programa de obra actualizado, el cual contempla el  inicio de excavación, el día 27 abril de 2021. </t>
  </si>
  <si>
    <r>
      <rPr>
        <b/>
        <sz val="12"/>
        <rFont val="Arial"/>
        <family val="2"/>
      </rPr>
      <t>Portal Santa Fe - Segundo Tubo Túnel de Occidente</t>
    </r>
    <r>
      <rPr>
        <sz val="12"/>
        <rFont val="Arial"/>
        <family val="2"/>
      </rPr>
      <t xml:space="preserve">
Actividades de Instalación del revestimiento, Instalación de drenaje D=400 mm, e instalación tramo de prueba de tuberías redes eléctricas MT y telecomunicaciones. Portal Santa Fe.</t>
    </r>
  </si>
  <si>
    <r>
      <rPr>
        <b/>
        <sz val="12"/>
        <rFont val="Arial"/>
        <family val="2"/>
      </rPr>
      <t>Portal Medellín - Segundo Tubo Túnel Occidente</t>
    </r>
    <r>
      <rPr>
        <sz val="12"/>
        <rFont val="Arial"/>
        <family val="2"/>
      </rPr>
      <t xml:space="preserve">
Actividades de Instalación del revestimiento e  instalación de drenaje  de D= 400 mm, con tubería perforada Novafort, en túnel principal. Portal Medellín.</t>
    </r>
  </si>
  <si>
    <t xml:space="preserve"> PK0+820 - UF3.1D - Construcción de viga guía en sección de contraboveda (hastial izquierdo). Portal Medellín.</t>
  </si>
  <si>
    <t xml:space="preserve">     PK0+890 - UF3.1D - Construcción de dren colector de D=400 mm. Portal Medellín (hastial derecho).</t>
  </si>
  <si>
    <t xml:space="preserve"> PK1+020- UF3.1D - Instalación de 20 cm  de concreto de revestimiento 25 Mpa para revestimiento, sección sostenimiento tipo SC-1. Portal Medellín.</t>
  </si>
  <si>
    <t xml:space="preserve">  PK1+230 - UF3.1D - Instalación de concreto lanzado 30 MPa para relanzado de pateros (PK0+076), galería peatonal N°1, Sección sostenimiento SG-II. Portal Medellín.</t>
  </si>
  <si>
    <t xml:space="preserve"> PK0+890 - UF3.1D - Instalación de concreto 25 MPa, para solera plana. Portal Medellín.</t>
  </si>
  <si>
    <t>PK0+804 - UF3.1D - Instalación de calibradores de 15 cm para control de lanzado de revestimiento, sección sostenimiento tipo SD-1. Portal Medellín.</t>
  </si>
  <si>
    <t xml:space="preserve"> PK0+970- UF3.1D - Instalación de 15cm  de concreto de revestimiento 25 MPa, para revestimiento, sección sostenimiento tipo SC-1. Portal Medellín.</t>
  </si>
  <si>
    <t xml:space="preserve"> PK1+695 - UF3.1D -  Perforación para instalación de anillo de pernos y montaje de carga explosiva (PK0+075,9), galería vehicular N°1, Sección sostenimiento SG-II. Portal Medellín.</t>
  </si>
  <si>
    <t xml:space="preserve"> PK2+720 - UF3.1D - Construcción de dren colector de D=400 mm. Portal Medellín (hastial derecho).</t>
  </si>
  <si>
    <t xml:space="preserve">  PK2+760 - UF3.1D - Construcción de dren colector de D=400 mm. Portal Medellín (hastial izquierdo).</t>
  </si>
  <si>
    <t xml:space="preserve">  PK4+940 - UF3.1D - Frente de excavación expuesto (PK 0+108,6), galería peatonal N°6, Sección sostenimiento SG-II. Portal Santa Fe.</t>
  </si>
  <si>
    <t>PK5+310 - UF3.1D - Instalación de calibradores de 15 cm para control de lanzado de revestimiento, sección sostenimiento tipo SB-1. Portal Santa Fe.</t>
  </si>
  <si>
    <t xml:space="preserve">  PK3+865 - UF3.1D - Construcción caja de inspección. Portal Santa Fe (hastial izquierdo).</t>
  </si>
  <si>
    <t xml:space="preserve"> PK4+400 - UF3.1D - Instalación de dren colector de D=400 mm. Portal Santa Fe (hastial izquierdo).</t>
  </si>
  <si>
    <t xml:space="preserve">  PK4+540 - UF3.1D - Instalación de dren colector de D= 400 mm. Portal Santa Fe (hastial derecho).</t>
  </si>
  <si>
    <t xml:space="preserve">  PK5+330- UF3.1D - Instalación de 15 cm  de concreto de revestimiento 25 MPa, para revestimiento, sección sostenimiento tipo SC-1. Portal Santa Fe.</t>
  </si>
  <si>
    <t xml:space="preserve"> PK5+350 - UF3.1D - Instalación de calibradores de 20 cm para control de lanzado de revestimiento, sección sostenimiento tipo SD-1. Portal Santa Fe.</t>
  </si>
  <si>
    <r>
      <rPr>
        <b/>
        <sz val="10"/>
        <rFont val="Calibri"/>
        <family val="2"/>
        <scheme val="minor"/>
      </rPr>
      <t xml:space="preserve">PK6+000 - UF1 - CI. </t>
    </r>
    <r>
      <rPr>
        <sz val="10"/>
        <rFont val="Calibri"/>
        <family val="2"/>
        <scheme val="minor"/>
      </rPr>
      <t>Acabados e instalación de accesorios, tanque de distribución agua cruda. Sector Partidas de Ebejico.</t>
    </r>
  </si>
  <si>
    <r>
      <t xml:space="preserve">PK6+000 - UF1 - CI. </t>
    </r>
    <r>
      <rPr>
        <sz val="10"/>
        <color theme="1"/>
        <rFont val="Calibri"/>
        <family val="2"/>
        <scheme val="minor"/>
      </rPr>
      <t>Acabados e instalación de accesorios, tanque de distribución agua cruda. Sector Partidas de Ebejico.</t>
    </r>
  </si>
  <si>
    <t>Instalación de postería en concreto de 14m 1050 Kgf y de retenidas traslado red media tensión del PK25+112 al PK25+440 . Sector el Gaitero. Actuación 42</t>
  </si>
  <si>
    <t>Instalación de dos cajas de inspección prefabricadas de 1x1x1, para cruce de tubería de polietileno 63 mm en Estribo 1 Puente nuevo construido, Acueducto San Vicente, PK18+300.</t>
  </si>
  <si>
    <r>
      <rPr>
        <b/>
        <sz val="10"/>
        <rFont val="Calibri"/>
        <family val="2"/>
        <scheme val="minor"/>
      </rPr>
      <t>PK 24+300 CI 2.1-</t>
    </r>
    <r>
      <rPr>
        <sz val="10"/>
        <rFont val="Calibri"/>
        <family val="2"/>
        <scheme val="minor"/>
      </rPr>
      <t xml:space="preserve"> Instalación de poste concreto 14mx1050 Kgf. ACT 42.</t>
    </r>
  </si>
  <si>
    <r>
      <rPr>
        <b/>
        <sz val="10"/>
        <color theme="1"/>
        <rFont val="Calibri"/>
        <family val="2"/>
        <scheme val="minor"/>
      </rPr>
      <t xml:space="preserve">PK 25+430 CI 2.1 - </t>
    </r>
    <r>
      <rPr>
        <sz val="10"/>
        <color theme="1"/>
        <rFont val="Calibri"/>
        <family val="2"/>
        <scheme val="minor"/>
      </rPr>
      <t xml:space="preserve"> Instalación de poste concreto 14mx1050 Kgf. ACT 42.</t>
    </r>
  </si>
  <si>
    <r>
      <rPr>
        <b/>
        <sz val="10"/>
        <rFont val="Calibri"/>
        <family val="2"/>
        <scheme val="minor"/>
      </rPr>
      <t>PK 18+300 UF 2.1-  CD.</t>
    </r>
    <r>
      <rPr>
        <sz val="10"/>
        <rFont val="Calibri"/>
        <family val="2"/>
        <scheme val="minor"/>
      </rPr>
      <t xml:space="preserve"> Instalación de caja de inspección prefabricadas para cruce de tubería polietileno 63 mm Acueducto San Vicente.</t>
    </r>
  </si>
  <si>
    <r>
      <rPr>
        <b/>
        <sz val="10"/>
        <color theme="1"/>
        <rFont val="Calibri"/>
        <family val="2"/>
        <scheme val="minor"/>
      </rPr>
      <t>PK 18+300 UF 2.1-  CI.</t>
    </r>
    <r>
      <rPr>
        <sz val="10"/>
        <color theme="1"/>
        <rFont val="Calibri"/>
        <family val="2"/>
        <scheme val="minor"/>
      </rPr>
      <t xml:space="preserve"> Instalación de caja de inspección prefabricadas para cruce de tubería polietileno 63 mm Acueducto San Vicente.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</si>
  <si>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</si>
  <si>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 Se funde losa de apoyo andamios de carga.Se instala plataforma y acero de refuerzo y encofrado Viga cabezal</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se instala acero de refuerzo de losa y muros y se funden.</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acero de refuerzo y encofrado Dovela sobre Estribo y se funde con los topes sísmicos.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</si>
  <si>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 Infraestructura terminada.</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</si>
  <si>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 9: Instalación de Vigas prefabricadas sobre apoyos de neopreno, instalación de pre-losas, construcción de Diagragmas e instalación acero de refuerzo de la losa y se funde.
Vano 8: Instalación de Vigas prefabricadas sobre apoyos de neopreno.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</si>
  <si>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</si>
  <si>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Instalación plataforma , acero de refuerzo para voladizos vanos 2, 3 y 4 costado izquierdo y derecho y se funden.. Instalación acero de refuerzo y encofrado New Jersy vanos 1, 2, 3 y 4 costado izquierdo y se funden.</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</si>
  <si>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 xml:space="preserve">Instalación andamios de carga , plataforma y acero de refuerzo Viga Cabezal. </t>
    </r>
    <r>
      <rPr>
        <sz val="11"/>
        <rFont val="Arial"/>
        <family val="2"/>
      </rPr>
      <t xml:space="preserve">
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</si>
  <si>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 N°2., 3, 4, 5, 6, 7, 8 , 9 , 10 , 11 y 12;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y se funden las Dovelas 2, 3, 4, 5,  6, 7,  8, 9, 10, 11, 12 y 13;  se instalan ductos, cables y se tensionan los cables de estas Dovelas. Se desplaza carro de avance para Dovela N°14, se instala acero de refuerzo..</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</si>
  <si>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Se instala plataforma y acero de refuerzo para voladizos vanos 1, 2 , 3, 4, 5 y 6 costado izquierdo y derecho y se funden para la calzada izquierda. En la calzada drecha se funden en vanos 1, 2, 3 ,4 y 5.  Se instala acero de refuerzo y encofrado para módulos de New Jersey en vanos 1, 2, 3,  4 5 y  6  y se funden para lacalzada izquierda. Se realizan acabados.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</si>
  <si>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Vanos 1 , 2 y 3: Instalación de Vigas sobre apoyos de neopreno, construcción de diafragmas, instalación de pre-losas, acero de refuerzo de la losa y se funden.</t>
    </r>
    <r>
      <rPr>
        <sz val="11"/>
        <color rgb="FFFF0000"/>
        <rFont val="Arial"/>
        <family val="2"/>
      </rPr>
      <t xml:space="preserve">
</t>
    </r>
    <r>
      <rPr>
        <sz val="11"/>
        <rFont val="Arial"/>
        <family val="2"/>
      </rPr>
      <t xml:space="preserve">Vano 4: </t>
    </r>
    <r>
      <rPr>
        <sz val="11"/>
        <color rgb="FFFF0000"/>
        <rFont val="Arial"/>
        <family val="2"/>
      </rPr>
      <t>Instalación de Vigas prefabricadas sobre apoyos de nopreno, pre-losas, acero de refuerzo de la losa, construcción de diafragma.</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</si>
  <si>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h=2m; Caisson 2 h=9m
PILA 1: Caisson 3 h=10m; Caisson 4 h=4m
 PILA 2. Caisson 5 h=14m; Caisson 6 h=17,7m 
                                         PILA 3. Caisson 7 h=21,1m;  Caisson 8 h=18,9m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 xml:space="preserve">Instalación acero de refuerzo y se funden núcleos de Caissons 9 y 10. Se instala solado y acero de refuerzo Viga Cabezal, topes sísmicos y pedestales y se funden. Instalación acero de refuerzo y encofrado muro espaldar , se funde tramo 1.
</t>
    </r>
    <r>
      <rPr>
        <sz val="11"/>
        <rFont val="Arial"/>
        <family val="2"/>
      </rPr>
      <t>PILA 3</t>
    </r>
    <r>
      <rPr>
        <sz val="11"/>
        <color rgb="FFFF0000"/>
        <rFont val="Arial"/>
        <family val="2"/>
      </rPr>
      <t xml:space="preserve">: Instalación acero de refuerzo núcleo del Caisson 7 y 8 y se funden.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</si>
  <si>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h=17m
PILA 2: Caisson 5 h=6m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</si>
  <si>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h=22,2m;  Caisson 4  h=13m 
</t>
    </r>
    <r>
      <rPr>
        <u/>
        <sz val="11"/>
        <color rgb="FFFF0000"/>
        <rFont val="Arial"/>
        <family val="2"/>
      </rPr>
      <t xml:space="preserve">INFRAESTRUCTURA
</t>
    </r>
    <r>
      <rPr>
        <sz val="11"/>
        <rFont val="Arial"/>
        <family val="2"/>
      </rPr>
      <t>ESRIBO 2:</t>
    </r>
    <r>
      <rPr>
        <sz val="11"/>
        <color rgb="FFFF0000"/>
        <rFont val="Arial"/>
        <family val="2"/>
      </rPr>
      <t>Adecuaciones para construcción de Estribo. Se funde solado. Instalación acero de refuerzo construcción zapata.</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</si>
  <si>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t>
    </r>
    <r>
      <rPr>
        <sz val="11"/>
        <color rgb="FFFF0000"/>
        <rFont val="Arial"/>
        <family val="2"/>
      </rPr>
      <t xml:space="preserve"> Se instala acero de refuerzo y se funde núcleos de Caissons 1 y  2 y se funden.
</t>
    </r>
    <r>
      <rPr>
        <sz val="11"/>
        <rFont val="Arial"/>
        <family val="2"/>
      </rPr>
      <t xml:space="preserve">ESTRIBO 2: </t>
    </r>
    <r>
      <rPr>
        <sz val="11"/>
        <color rgb="FFFF0000"/>
        <rFont val="Arial"/>
        <family val="2"/>
      </rPr>
      <t>Se instala acero de refuerzo y se funde el núcleo del Caisson  3 y 4. Adecuación área para construcción Estribo.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</si>
  <si>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sz val="11"/>
        <color rgb="FFFF0000"/>
        <rFont val="Arial"/>
        <family val="2"/>
      </rPr>
      <t>Infraestructura Terminada.</t>
    </r>
    <r>
      <rPr>
        <sz val="11"/>
        <color theme="1"/>
        <rFont val="Arial"/>
        <family val="2"/>
      </rPr>
      <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</si>
  <si>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y tubería metálica costado izquierdo y derecho. Instalación de pintura anticorrociva.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</si>
  <si>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 y encofrado realce de Vigas. Demolición de tablero sobre Vigas vanos 2 y 5.</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</si>
  <si>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 Instalación de plataforma para voladizos, matal deck y acero de refuerzo  en losas  vanos 1 y 3 y se funden. En el vano 2, se realzan las Vigas con concreto, instalación de plataforma para voladizos, instalación de metal-Deck y acero de refuerzo de la losa.</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</si>
  <si>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t>
    </r>
  </si>
  <si>
    <t>Puente PK 4+500 UF 1. PILA 2.  Instalación de acero de refuerzo viga cabezal.</t>
  </si>
  <si>
    <t>Puente PK 6+240 UF 1- ESTRIBO 1. Instalación acero de refuerzo y encofrado  viga cabezal.</t>
  </si>
  <si>
    <t xml:space="preserve">Puente PK 6+240 UF 1- PILA 1. Losa inferior y muros fundidos de Dovela sobre Pila. </t>
  </si>
  <si>
    <t>Puente PK 6+900 UF 1-  Instalación de puntos de anclaje y linea de vida para construcción de defensas.</t>
  </si>
  <si>
    <t>Puente PK 6+900 UF 1.  Instalación de puntos de anclaje y linea de vida para construcción de defensas.</t>
  </si>
  <si>
    <t>Puente PK 8+800 UF 1-  Finalizan acabados  módulos  New Jersey ambos costados, calzada izquierda.</t>
  </si>
  <si>
    <t>Puente PK 8+800 UF 1- Finalizan acabados  módulos  New Jersey ambos costados, calzada izquierda.</t>
  </si>
  <si>
    <t>Puente PK 9+150 UF 1-   Instalación de plataforma voladizo costado izquierdo, vano 1.</t>
  </si>
  <si>
    <t>Puente PK 9+150 UF 1-   Instalación de acero de refuerzo losa, vano 4.</t>
  </si>
  <si>
    <t>Puente PK 9+400 UF 1-  PILA 1. En excavación caisson 3 y 4.</t>
  </si>
  <si>
    <t>Puente PK 9+400 UF 1-  ESRIBO 2. Encofrado alzado 2 de muro espaldar.</t>
  </si>
  <si>
    <t>Puente PK 9+500 UF 1-    PILA 1. Instalación acero de refuerzo caisson 3.</t>
  </si>
  <si>
    <t>Puente PK 9+500 UF 1- ESTRIBO 1. Inactivo.</t>
  </si>
  <si>
    <t>Puente PK 9+800 UF 1- PILA 1. En excavación caisson 3.</t>
  </si>
  <si>
    <t>Puente PK 9+800 UF 1- ESTRIBO 2. Instalación acero de refuerzo zapata Estribo.</t>
  </si>
  <si>
    <t>Puente PK 9+900 UF 1- ESTRIBO 2. Adecuación de area para construcción de Estribo.</t>
  </si>
  <si>
    <t>Puente PK 9+900 UF 1-  ESTRIBO 2. Adecuación de area para construcción de Estribo.</t>
  </si>
  <si>
    <t>Puente PK 11+110 UF 1- Losa vano 9 fundida. Lanzamiento de vigas, vano 8.</t>
  </si>
  <si>
    <t>Puente PK 18+293 UF2.1.   Se funden 13 módulos  New Jersey, costado izquierdo.</t>
  </si>
  <si>
    <t>Puente PK 18+293 UF 2.1-  Se funden 13 módulos  New Jersey, costado izquierdo.</t>
  </si>
  <si>
    <t>Puente PK 20+380 UF2.1. -  ESTRIBO 1. Instalación de acero de refuerzo viga cabezal.</t>
  </si>
  <si>
    <t>Puente PK 20+380 UF2.1. ESTRIBO 1. Instalación de acero de refuerzo viga cabezal.</t>
  </si>
  <si>
    <t>Puente PK21+700 UF2.1.  ESTRIBO 1.  Muro complementario costado derecho terminado.</t>
  </si>
  <si>
    <t>Puente PK21+700 UF2.1. ESTRIBO 1. Terminado.</t>
  </si>
  <si>
    <t xml:space="preserve">Puente PK 33+100 UF 2.1 -  Instalación concreto 49 MPa dovela N°12- voladizo 2, Lado Medellín. </t>
  </si>
  <si>
    <t>Puente PK 33+100 UF 2.1 - TRAMO 1 VOLADIZOS-  Instalación acero de refuerzo y ductos losa inferior y muros dovela  N° 14 voladizo 3 , Lado Santafe.</t>
  </si>
  <si>
    <t>Ampliación Puente N°3 PK2+430 UF1 Quebrada La Cola. Instalación de platinas 5/8", pernos 1" y parales IPE-220 baranda metálica costado derecho.</t>
  </si>
  <si>
    <t>Ampliación Puente N°3 PK2+430 UF1 Quebrada La Cola.  Instalación de platinas 5/8", pernos 1" y parales IPE-220 baranda metálica costado derecho.</t>
  </si>
  <si>
    <t>Ampliación Puente N°1PK0+110 UF1 Quebrada La Negra. Ampliación terminada con baranda metálica y carpeta de rodadura.</t>
  </si>
  <si>
    <t>Ampliación Puente N°4 PK2+600 UF1 Quebrada La Nuez. Instalación de pintura anticorrociva en baranda metálica en ambos costados.</t>
  </si>
  <si>
    <t>Ampliación Puente N°9 PK7+960 UF1  San Gregorio.    Instalación de metal deck y acero de refuerzo losa, vano 1.</t>
  </si>
  <si>
    <t xml:space="preserve">Ampliación Puente N°9 PK7+960 UF1  San Gregorio.  Demolición de tablero sobre vigas, vano 2.   </t>
  </si>
  <si>
    <t>Ampliación Puente N°2 PK2+100 UF1  La Volcana.  Instalación acero de refuerzo losa , vano 2.</t>
  </si>
  <si>
    <t>Durante la presente semana se reciben los reportes de las operadoras con respecto a los incidentes y accidentes ocurridos en las unidades funcionales del proyecto. Se presentaron siete (7) accidentes con seis (6) lesionados y un (0)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</si>
  <si>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274</t>
  </si>
  <si>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PR09+000 al PR11+000.
-  Actividades de rocería PR15+000 al PR20+200.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</si>
  <si>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PR60+000 al PR63+000 IZQ y DER
-  Limpieza de Cunetas y Calzada del PR65+000 al PR66+000.
-  Limpieza de derrumbes menores PR65+500.
-  Actividades de control de Policía de Carreteras PR114+900.
-  Zona Inestable del PR97+500 se encuentra estable.
-  La Vía se encuentra Transitable.</t>
    </r>
  </si>
  <si>
    <r>
      <rPr>
        <b/>
        <sz val="11"/>
        <rFont val="Arial"/>
        <family val="2"/>
      </rPr>
      <t>Ruta 6204 Túnel de Occidente-Medellín.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Actividades de Rocería.
- Grúa y Ambulancia disponibles CCO.
- Actividades Policía de Carreteras PR45+500.</t>
    </r>
  </si>
  <si>
    <r>
      <rPr>
        <b/>
        <sz val="11"/>
        <rFont val="Arial"/>
        <family val="2"/>
      </rPr>
      <t xml:space="preserve">Ruta 25B02 Bolombolo-Santa Fe de Antioquia.
</t>
    </r>
    <r>
      <rPr>
        <sz val="11"/>
        <rFont val="Arial"/>
        <family val="2"/>
      </rPr>
      <t xml:space="preserve">
- La Vía se encuentra en Operación Normal.
- Limpieza de Cunetas y Calzada PR29+800 al PR30+200 y PR48+800.
- Ambulancia y Grúa Disponibles en  Anzá PR44+900.
</t>
    </r>
    <r>
      <rPr>
        <sz val="11"/>
        <color theme="1"/>
        <rFont val="Arial"/>
        <family val="2"/>
      </rPr>
      <t xml:space="preserve">- Se realizan labores de rocería PR22+000 al PR25+000 y PR71+000 al PR72+000.
</t>
    </r>
    <r>
      <rPr>
        <b/>
        <sz val="11"/>
        <color theme="1"/>
        <rFont val="Arial"/>
        <family val="2"/>
      </rPr>
      <t xml:space="preserve">Ruta 6003 Peñalisa-Bolombolo.
</t>
    </r>
    <r>
      <rPr>
        <sz val="11"/>
        <color theme="1"/>
        <rFont val="Arial"/>
        <family val="2"/>
      </rPr>
      <t>- Policía de transito en el PR 44+500. Puesto de control.
- La Vía se encuentra en Operación Normal.</t>
    </r>
  </si>
  <si>
    <t xml:space="preserve">UF 4 Ruta 6003 - PR44+600 - VÍA EN OPERACIÓN </t>
  </si>
  <si>
    <t>UF 4 Ruta 25B02 - PR24+000 AL PR25+000
ROCERÍA.</t>
  </si>
  <si>
    <t>UF 4 Ruta 25B02 - PR72+200 CONTROL VEHICULAR
CRUCE PUENTE RÍO CAUCA</t>
  </si>
  <si>
    <t>UF2.2 PR65+500 REMOCIÓN DE DERRUMBE</t>
  </si>
  <si>
    <t>UF2.2 PR65+350 LIMPIEZA DE DRENAJE LONGITUDINAL</t>
  </si>
  <si>
    <t>UF2.1 PR11+400 LIMPIEZA DE DRENAJE LONGITUDINAL.</t>
  </si>
  <si>
    <t>UF2.1 PR 11+600 LIMPIEZA DE CARRIL MARGEN IZQUIERDA.</t>
  </si>
  <si>
    <t>UF1 PR30+100 CONTROL VEHICULAR</t>
  </si>
  <si>
    <t>UF1 PR34+000 ASISTENCIA DE ACCIDENTE DE MOTOCICLISTA.</t>
  </si>
  <si>
    <t>UF3 PR 44+700 GRÚA DISPONIBLE CCO TÚNEL</t>
  </si>
  <si>
    <t>UF3 PR 45+300 CONTROL POLCA.</t>
  </si>
  <si>
    <t>Seguimiento oficina movil 1 de atención al usuario.</t>
  </si>
  <si>
    <t>Programa 2. Capacitación personal vinculado al proyecto.</t>
  </si>
  <si>
    <t>Capacitación al personal del proyecto ubicados en los frentes de obra de la UF 2.1</t>
  </si>
  <si>
    <t>Consulta Previa</t>
  </si>
  <si>
    <t>Reunión de seguimiento de acuerdos de consulta previa (vivero, construccion de la PTARD, box culvert)</t>
  </si>
  <si>
    <t>Recorrido de verificación y toma de puntos de georeferenciación  al lugar donde la comunidad manifiesta deberia ir ubicada la PTARD.</t>
  </si>
  <si>
    <t>Lugar: Santa fe de Antioquia, sector el paso, seguimiento oficina movil 2 de atención al usuario.</t>
  </si>
  <si>
    <t>Lugar: UF 2.1, Capacitación al personal vinculado al proyecto.</t>
  </si>
  <si>
    <t>Lugar: CCCN La Puerta, acompañamiento a reunion de seguimiento de acuerdos de consulta previa, (vivero, construcción de PTARD, boxculvert)</t>
  </si>
  <si>
    <t>Seguimiento Fichas: 
UF1y 3: PMF-01, PMF-02, PMF-04, PMF-07, PMF, 09, PMF-06, PMF-12 y  PMB-04.
UF 2.1: PMF-01, PMF-02, PMF-03, PMF-05, PMF-07 ,PMF-10 y PMF-13 
OyM: PGH-3.1-09, PAC-2.3-06,  PBSE-4.1-11 , PAC-2.5 -08 y PGH-3.2-10</t>
  </si>
  <si>
    <t>Del  06-01-21 al 12-01-21</t>
  </si>
  <si>
    <t>1,2.3</t>
  </si>
  <si>
    <t>Acompañamiento actividades de monitoreo de calidad de aguas superficiales y subterraneas, ejecutadas por el laboratorio MCS</t>
  </si>
  <si>
    <t>ÉPSILON4G, MCS</t>
  </si>
  <si>
    <t>1</t>
  </si>
  <si>
    <t xml:space="preserve">Acompañamiento visita de evaluación Corantioquia trámite de aprovechamiento forstal requerido para la Construcción de la IE La Volcana </t>
  </si>
  <si>
    <t>ÉPSILON4G, Corantioquia, DEVIMAR</t>
  </si>
  <si>
    <t>Elaboración informe semanal 274  y diligenciamiento Formato R-CEC-22 "Registro fotográfico"</t>
  </si>
  <si>
    <r>
      <t xml:space="preserve">1. ÁREA AMBIENTAL:
CONCLUSIONES:
</t>
    </r>
    <r>
      <rPr>
        <sz val="11"/>
        <color theme="1"/>
        <rFont val="Arial"/>
        <family val="2"/>
      </rPr>
      <t>Continua pendiente aprobación de los planes de rehabilitación ecológica asociados a los levantamientos de veda nacional, situación que impide al Concesionario iniciar con las siembras exigidas para dar cumplimiento de las obligaciones.</t>
    </r>
    <r>
      <rPr>
        <b/>
        <sz val="11"/>
        <color theme="1"/>
        <rFont val="Arial"/>
        <family val="2"/>
      </rPr>
      <t xml:space="preserve">
 RECOMENDACIONES
</t>
    </r>
    <r>
      <rPr>
        <sz val="11"/>
        <color theme="1"/>
        <rFont val="Arial"/>
        <family val="2"/>
      </rPr>
      <t xml:space="preserve">•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
</t>
    </r>
    <r>
      <rPr>
        <b/>
        <sz val="11"/>
        <color theme="1"/>
        <rFont val="Arial"/>
        <family val="2"/>
      </rPr>
      <t xml:space="preserve">2. ÁREA PUENTES:
- </t>
    </r>
    <r>
      <rPr>
        <sz val="11"/>
        <color theme="1"/>
        <rFont val="Arial"/>
        <family val="2"/>
      </rPr>
      <t>Las actividasdes resaltadas en rojo, son las que se realizaron esta semana en los puentes que están activos.</t>
    </r>
    <r>
      <rPr>
        <b/>
        <sz val="11"/>
        <color theme="1"/>
        <rFont val="Arial"/>
        <family val="2"/>
      </rPr>
      <t/>
    </r>
  </si>
  <si>
    <r>
      <t xml:space="preserve">1. Construcción UF 2.1-PK 18+200 CD 
PMF-01 Implementación obras de protección de taludes: 
Implementación obras de control de escorrentía:  </t>
    </r>
    <r>
      <rPr>
        <sz val="11"/>
        <color theme="1"/>
        <rFont val="Calibri"/>
        <family val="2"/>
        <scheme val="minor"/>
      </rPr>
      <t>el Concesionario realizó la construcción de rondas de coronación y canales en la base del talud</t>
    </r>
    <r>
      <rPr>
        <b/>
        <sz val="11"/>
        <color theme="1"/>
        <rFont val="Calibri"/>
        <family val="2"/>
        <scheme val="minor"/>
      </rPr>
      <t xml:space="preserve">.
PMF-07: Adecuación geomorfológica del terreno y reconformación de taludes:  </t>
    </r>
    <r>
      <rPr>
        <sz val="11"/>
        <color theme="1"/>
        <rFont val="Calibri"/>
        <family val="2"/>
        <scheme val="minor"/>
      </rPr>
      <t>Concesionario realiza la conformación de bermas-taludes, construcción de canales</t>
    </r>
  </si>
  <si>
    <r>
      <t xml:space="preserve">2. Construcción UF 2.1 PK 18+000 CD
 PMF-13 Manejo material particulado: </t>
    </r>
    <r>
      <rPr>
        <sz val="11"/>
        <color theme="1"/>
        <rFont val="Calibri"/>
        <family val="2"/>
        <scheme val="minor"/>
      </rPr>
      <t>Para evitar emisiones de material particulado, el material transportado por los vehículos autorizados siempre son carpados antes de iniciar el recorrido en la vía</t>
    </r>
  </si>
  <si>
    <r>
      <t xml:space="preserve">3.Construcción UF 2.1 PK 18+000
PMF-02: Reutilización de los materiales de excavación: </t>
    </r>
    <r>
      <rPr>
        <sz val="11"/>
        <color theme="1"/>
        <rFont val="Calibri"/>
        <family val="2"/>
        <scheme val="minor"/>
      </rPr>
      <t>Debido a las características del material de excavación, este fue reutilizado en las actividades constructivas de obras.</t>
    </r>
  </si>
  <si>
    <r>
      <t xml:space="preserve">4. Construcción UF 1 PK 17+200 
PMF-12. </t>
    </r>
    <r>
      <rPr>
        <sz val="11"/>
        <color theme="1"/>
        <rFont val="Calibri"/>
        <family val="2"/>
        <scheme val="minor"/>
      </rPr>
      <t xml:space="preserve"> Para el correcto manejo de las aguas superficiales, el Concesionario realiza la construcción de obras de drenaje longitudinales y mantenimiento de canales </t>
    </r>
  </si>
  <si>
    <r>
      <t>5. Construcción UF 1 PK 14+000 Hacienda la Luz
PMB- 04 S</t>
    </r>
    <r>
      <rPr>
        <sz val="11"/>
        <color theme="1"/>
        <rFont val="Calibri"/>
        <family val="2"/>
        <scheme val="minor"/>
      </rPr>
      <t>e realizó visita de inspección en el vivero temporal ubicado en el predio la Luz, sitio de reubicación temporal de epífitas rescatadas correspondientes a la resolución 0908 de 2017.</t>
    </r>
  </si>
  <si>
    <r>
      <t xml:space="preserve">6. Construcción UF 1 PK 14+000 Hacienda la Luz
PMB- 04 </t>
    </r>
    <r>
      <rPr>
        <sz val="11"/>
        <color theme="1"/>
        <rFont val="Calibri"/>
        <family val="2"/>
        <scheme val="minor"/>
      </rPr>
      <t xml:space="preserve">Se realizó visita de inspección en el vivero temporal ubicado en el predio la Luz, sitio de reubicación temporal de epífitas rescatadas correspondientes a la resolución 0908 de 2017, estas se encuentran en buen estado fitosanitario, cuentan con placa de identificación.
</t>
    </r>
  </si>
  <si>
    <r>
      <t xml:space="preserve">7.Construcción UF 1 PK 13+500 CD Vivero la Jungla
PMB-04.  </t>
    </r>
    <r>
      <rPr>
        <sz val="11"/>
        <color theme="1"/>
        <rFont val="Calibri"/>
        <family val="2"/>
        <scheme val="minor"/>
      </rPr>
      <t>El Concesionario realizó el rescate y reubicación temporal de individuos forestales, que se encuentren bajo algún grado de amenaza o que representan alto valor ecológico o fragilidad dentro del ecosistema.</t>
    </r>
  </si>
  <si>
    <r>
      <t xml:space="preserve">8. Construcción UF 1 PK 13+500 CD Vivero la Jungla
PMB-04.  </t>
    </r>
    <r>
      <rPr>
        <sz val="11"/>
        <color theme="1"/>
        <rFont val="Calibri"/>
        <family val="2"/>
        <scheme val="minor"/>
      </rPr>
      <t>El Concesionario realizó el rescate y reubicación temporal de individuos forestales, que se encuentren bajo algún grado de amenaza o que representan alto valor ecológico o fragilidad dentro del ecosistema, estos individuos se encuentran en buen estado fitosanitario y devidamente rotulados</t>
    </r>
  </si>
  <si>
    <r>
      <t xml:space="preserve">9. Construcción UF 1 PK 13+500 CD Vivero la Jungla
PMB-04.  </t>
    </r>
    <r>
      <rPr>
        <sz val="11"/>
        <color theme="1"/>
        <rFont val="Calibri"/>
        <family val="2"/>
        <scheme val="minor"/>
      </rPr>
      <t>El Concesionario realizó el rescate y reubicación temporal de individuos forestales, que se encuentren bajo algún grado de amenaza o que representan alto valor ecológico o fragilidad dentro del ecosistema, estos individuos se encuentran en buen estado fitosanitario y devidamente rotulados</t>
    </r>
  </si>
  <si>
    <r>
      <t xml:space="preserve">10. Construcción UF 1 PK 13+500 CD Vivero la Jungla
PMB-04.  </t>
    </r>
    <r>
      <rPr>
        <sz val="11"/>
        <color theme="1"/>
        <rFont val="Calibri"/>
        <family val="2"/>
        <scheme val="minor"/>
      </rPr>
      <t>El Concesionario realizó el rescate y reubicación temporal de individuos forestales, que se encuentren bajo algún grado de amenaza o que representan alto valor ecológico o fragilidad dentro del ecosistema, estos individuos se encuentran en buen estado fitosanitario y devidamente rotulados</t>
    </r>
  </si>
  <si>
    <r>
      <t xml:space="preserve">11. Construcción UF 1 PK 11+800
PMF-02: Reutilización de los materiales de excavación: </t>
    </r>
    <r>
      <rPr>
        <sz val="11"/>
        <color theme="1"/>
        <rFont val="Calibri"/>
        <family val="2"/>
        <scheme val="minor"/>
      </rPr>
      <t xml:space="preserve">Debido a las características del material de excavación, este fue reutilizado en las actividades constructivas de obras.
</t>
    </r>
    <r>
      <rPr>
        <b/>
        <sz val="11"/>
        <color theme="1"/>
        <rFont val="Calibri"/>
        <family val="2"/>
        <scheme val="minor"/>
      </rPr>
      <t xml:space="preserve"> Confinamiento de los materiales dispuestos:</t>
    </r>
    <r>
      <rPr>
        <sz val="11"/>
        <color theme="1"/>
        <rFont val="Calibri"/>
        <family val="2"/>
        <scheme val="minor"/>
      </rPr>
      <t xml:space="preserve">
 Los materiales son confinados adecuadamente con un vibrocompactador.</t>
    </r>
  </si>
  <si>
    <r>
      <t xml:space="preserve">12. Construcción UF 1 PK 9+800 CI y PK 6+800 CI.
 PMF-07: </t>
    </r>
    <r>
      <rPr>
        <sz val="11"/>
        <color theme="1"/>
        <rFont val="Calibri"/>
        <family val="2"/>
        <scheme val="minor"/>
      </rPr>
      <t>El Concesionario realiza la delimitación y señalización de los frentes de obra activos.</t>
    </r>
    <r>
      <rPr>
        <b/>
        <sz val="11"/>
        <color theme="1"/>
        <rFont val="Calibri"/>
        <family val="2"/>
        <scheme val="minor"/>
      </rPr>
      <t xml:space="preserve">
</t>
    </r>
  </si>
  <si>
    <r>
      <t xml:space="preserve">13. Construcción UF1 PK1+400 Sector Planta 1
PMF 01 Implementaciòn de obras de drenaje y subdrenaje: </t>
    </r>
    <r>
      <rPr>
        <sz val="11"/>
        <color theme="1"/>
        <rFont val="Calibri"/>
        <family val="2"/>
        <scheme val="minor"/>
      </rPr>
      <t xml:space="preserve">Se evidencia la construcción disipadores de energía.
</t>
    </r>
    <r>
      <rPr>
        <b/>
        <sz val="11"/>
        <color theme="1"/>
        <rFont val="Calibri"/>
        <family val="2"/>
        <scheme val="minor"/>
      </rPr>
      <t>Implementacòn de obras de protección de taludes:</t>
    </r>
    <r>
      <rPr>
        <sz val="11"/>
        <color theme="1"/>
        <rFont val="Calibri"/>
        <family val="2"/>
        <scheme val="minor"/>
      </rPr>
      <t xml:space="preserve"> Se realiza la empradización con especies herbaceas las cuales fueron aplicadas con técnicas de hidrosiembra evidenciandose una buena adaptación.</t>
    </r>
  </si>
  <si>
    <r>
      <t xml:space="preserve">14. Construcción UF2.1 PK 26+000 CD Sector Planta 2.
PMF-05 y PMF-13 Manejo de material particulado: </t>
    </r>
    <r>
      <rPr>
        <sz val="11"/>
        <color theme="1"/>
        <rFont val="Calibri"/>
        <family val="2"/>
        <scheme val="minor"/>
      </rPr>
      <t>El Concesionario realiza la humectación de la vía de acceso a la Planta 2</t>
    </r>
  </si>
  <si>
    <r>
      <t xml:space="preserve">15. Construcción UF2.1 PK 26+000 CD Sector Planta 2.
PMF-05 </t>
    </r>
    <r>
      <rPr>
        <sz val="11"/>
        <color theme="1"/>
        <rFont val="Calibri"/>
        <family val="2"/>
        <scheme val="minor"/>
      </rPr>
      <t>Se verificó en el periodo el funcionamiento del sistema de recirculación construido en el laboratorio de lavado de muestras, donde se continuó evidenciando que este se encuentra operando adecuadamente. Se cuenta con un sistema de tres desarenadores construidos en concreto unidos en serie.
Tres tanques en serie (Sedimentador, Tolva de lodos y Clarificador), los cuales se conectan a un tanque de almacenamiento, en el momento de la visita este se encontraba en buenas condiciones de limpieza.</t>
    </r>
  </si>
  <si>
    <r>
      <t xml:space="preserve">16. Construcción UF2.1 PK 27+600CD-30+400CD
PMF 13 Control de emisiones atmosféricas, material particulado: </t>
    </r>
    <r>
      <rPr>
        <sz val="11"/>
        <color theme="1"/>
        <rFont val="Calibri"/>
        <family val="2"/>
        <scheme val="minor"/>
      </rPr>
      <t>El Concesionario realizó las siguientes actividades, Cerramientos perimetrales con polisombra a cinco metros de altura, como barrera de contención del material particulado, los sitios de acopio de materiales aledaños a la vía se encuetran devidamente cubiertos.</t>
    </r>
  </si>
  <si>
    <r>
      <t xml:space="preserve">17. Construcción UF 2.1 PK 32+200-32+400 CI
PMF-05 y PMF-10 </t>
    </r>
    <r>
      <rPr>
        <sz val="11"/>
        <color theme="1"/>
        <rFont val="Calibri"/>
        <family val="2"/>
        <scheme val="minor"/>
      </rPr>
      <t>Manejo de las aguas de escorrentía: El Concesionario relizó la construcción de canales perimetrales para el adecuado manejo de aguas superficiales</t>
    </r>
    <r>
      <rPr>
        <b/>
        <sz val="11"/>
        <color theme="1"/>
        <rFont val="Calibri"/>
        <family val="2"/>
        <scheme val="minor"/>
      </rPr>
      <t>.</t>
    </r>
  </si>
  <si>
    <r>
      <t xml:space="preserve">18.   Construcción UF2.1 PK 26+000 CD Sector Planta 2.
 PMF 03 Manejo de las aguas de escorrentía: </t>
    </r>
    <r>
      <rPr>
        <sz val="11"/>
        <color theme="1"/>
        <rFont val="Calibri"/>
        <family val="2"/>
        <scheme val="minor"/>
      </rPr>
      <t>El Concesionario relizó la construcción de canales perimetrales para el adecuado manejo de aguas superficiales, se cuenta además con una trampa de grasas.</t>
    </r>
  </si>
  <si>
    <r>
      <t xml:space="preserve">19. Construcción UF2.1 PK 26+000 CD Sector Planta 2.
PMF-07: </t>
    </r>
    <r>
      <rPr>
        <sz val="11"/>
        <color theme="1"/>
        <rFont val="Calibri"/>
        <family val="2"/>
        <scheme val="minor"/>
      </rPr>
      <t>en el sector de planta 2 no se observan vertimientos de aguas de uso doméstico, el Concesionario dispone de unidades sanitarias portátiles.</t>
    </r>
    <r>
      <rPr>
        <b/>
        <sz val="11"/>
        <color theme="1"/>
        <rFont val="Calibri"/>
        <family val="2"/>
        <scheme val="minor"/>
      </rPr>
      <t xml:space="preserve">
</t>
    </r>
  </si>
  <si>
    <r>
      <t xml:space="preserve">20. Construcción UF 2.1 Planta 2
PMF 05 Manejo de residuos sólidos: </t>
    </r>
    <r>
      <rPr>
        <sz val="11"/>
        <color theme="1"/>
        <rFont val="Calibri"/>
        <family val="2"/>
        <scheme val="minor"/>
      </rPr>
      <t xml:space="preserve">Para el manejo de los residuos sólidos generados en los acopios de materiales, el concesionario realizó la instalación de puntos ecológicos, en los cuales se realiza la segregación y acopio temporal de los residuos sólidos y orgánicos, reciclables.
</t>
    </r>
  </si>
  <si>
    <r>
      <t xml:space="preserve">21. Construcción UF1 9+200 CD Acceso Mestizal y PK 3+600 CI Acceso la Aldea.
PMF 03 Acopio Planta 2-Sitios de acopio satélite: </t>
    </r>
    <r>
      <rPr>
        <sz val="11"/>
        <color theme="1"/>
        <rFont val="Calibri"/>
        <family val="2"/>
        <scheme val="minor"/>
      </rPr>
      <t>El Concesionario dispone de sitios de acopio de materiales  en los frentes de obra, los cuales se encuentran devidamente señalizados, cuenta además con un sedero de paso peatonal.</t>
    </r>
  </si>
  <si>
    <r>
      <t xml:space="preserve">22. Construcción UF1 9+800 CI
PMF-09: </t>
    </r>
    <r>
      <rPr>
        <sz val="11"/>
        <color theme="1"/>
        <rFont val="Calibri"/>
        <family val="2"/>
        <scheme val="minor"/>
      </rPr>
      <t>Para el manejo del producto SIKA (sustancia química) se almacena en un sitio adecuado el cual tiene un dique de contención</t>
    </r>
  </si>
  <si>
    <r>
      <t xml:space="preserve">23. Construcción U2.1 33+100 Sector puente río Cauca.
PMF 07 y PMF08 </t>
    </r>
    <r>
      <rPr>
        <sz val="11"/>
        <color theme="1"/>
        <rFont val="Calibri"/>
        <family val="2"/>
        <scheme val="minor"/>
      </rPr>
      <t>El Concesionario a través de su personal ambiental realiza capacitaciones de personal en obra, los temas tratados corresponden al manejo adecuado de residuos sólidos y líquidos.</t>
    </r>
  </si>
  <si>
    <r>
      <t xml:space="preserve">24. Construcción UF3 0+800
PMF-09, PMF-04: </t>
    </r>
    <r>
      <rPr>
        <sz val="11"/>
        <color theme="1"/>
        <rFont val="Calibri"/>
        <family val="2"/>
        <scheme val="minor"/>
      </rPr>
      <t>El Concesionario realiza el mantenimiento el sistema sedimentador que colecta las aguas provenientes de la rezaga del material de excavación acopiado a las afueras del portal Medellín.</t>
    </r>
  </si>
  <si>
    <r>
      <t xml:space="preserve">25. Operación y Mantenimiento UF4.
PAC-2.3-06. Señales preventivas: </t>
    </r>
    <r>
      <rPr>
        <sz val="11"/>
        <color theme="1"/>
        <rFont val="Calibri"/>
        <family val="2"/>
        <scheme val="minor"/>
      </rPr>
      <t>El Concesionario realiza la instalación se señalización víal, con objeto advertir a los usuarios de la vía sobre los peligros potenciales existentes en la zona por ocasión a los trabajos realizados</t>
    </r>
  </si>
  <si>
    <r>
      <t xml:space="preserve">26. Operación y Mantenimiento UF4.
PBSE-4.1-11 </t>
    </r>
    <r>
      <rPr>
        <sz val="11"/>
        <color theme="1"/>
        <rFont val="Calibri"/>
        <family val="2"/>
        <scheme val="minor"/>
      </rPr>
      <t>El Concesionario realiza actividades de rocerías o podas en los costados de la vía.</t>
    </r>
  </si>
  <si>
    <r>
      <t xml:space="preserve">27. Operación y Mantenimiento UF4.
PBSE-4.1-11 </t>
    </r>
    <r>
      <rPr>
        <sz val="11"/>
        <color theme="1"/>
        <rFont val="Calibri"/>
        <family val="2"/>
        <scheme val="minor"/>
      </rPr>
      <t>El Concesionario realiza actividades de rocerías o podas en los costados de la vía.</t>
    </r>
  </si>
  <si>
    <r>
      <t xml:space="preserve">28. Operación y Mantenimiento UF4.
PAC-2.5 -08 y PGH-3.2-10: </t>
    </r>
    <r>
      <rPr>
        <sz val="11"/>
        <color theme="1"/>
        <rFont val="Calibri"/>
        <family val="2"/>
        <scheme val="minor"/>
      </rPr>
      <t>El Concesionario realiza actividades de recolección de materiles producto de derrumbes y posterior limpieza de cunetas y obras transversales, todo el material es acopiado lejos de cauces naturales hasta alcanzar volúmes considerables para ser  transportado hasta la ZODME autorizada.</t>
    </r>
  </si>
  <si>
    <r>
      <t xml:space="preserve">29. Operación y Mantenimiento UF4 Sector río Cauca.
PAC-2.3-06. Operación del Sistema PARE/SIGA: </t>
    </r>
    <r>
      <rPr>
        <sz val="11"/>
        <color theme="1"/>
        <rFont val="Calibri"/>
        <family val="2"/>
        <scheme val="minor"/>
      </rPr>
      <t xml:space="preserve">En los tramos de la vía activos el concesionario cuenta con Auxiliares de Tránsito, que tiene la misión de coordinar los movimientos vehiculares y es responsable de la operación general.
Realiza la instalación de barricadas o maletines con antelación al posicionamiento del auxiliar de tráfico para brindar mayor seguridad al operario en comunión con el tendido de señales preventivas, reglamentarias e informativas, y lo establecido en el manual de tráfico expedido por el Ministerio de Trasporte para el año 2015.
</t>
    </r>
  </si>
  <si>
    <t>NOV/2020</t>
  </si>
  <si>
    <t>Aporte 2020</t>
  </si>
  <si>
    <t>Respuesta a comunicado EPS4G-1250-20 referente al estado de diseños de puentes PK9+150, PK9+400, PK9+500, PK9+800 y PK9+900 de la UF 1 y PK21+700 de la UF 2.1.</t>
  </si>
  <si>
    <t>D-02-01-20210112-000055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</si>
</sst>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59">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38" fontId="6" fillId="6" borderId="1" xfId="0" applyNumberFormat="1" applyFont="1" applyFill="1" applyBorder="1" applyAlignment="1">
      <alignment horizontal="center" vertical="center"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4" fillId="0" borderId="1" xfId="0" applyFont="1" applyBorder="1" applyAlignment="1">
      <alignment horizontal="center" vertical="center" wrapText="1"/>
    </xf>
    <xf numFmtId="0" fontId="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7" fillId="0" borderId="1" xfId="2" applyFont="1" applyBorder="1" applyAlignment="1">
      <alignment horizontal="center" vertical="center"/>
    </xf>
    <xf numFmtId="0" fontId="6" fillId="0" borderId="1" xfId="2"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0" fontId="6" fillId="0" borderId="1" xfId="0" applyFont="1" applyBorder="1" applyAlignment="1">
      <alignment horizontal="center" wrapText="1"/>
    </xf>
    <xf numFmtId="0" fontId="7"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14" fontId="6" fillId="6" borderId="1"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7" fillId="3" borderId="3" xfId="0" applyNumberFormat="1" applyFont="1" applyFill="1" applyBorder="1" applyAlignment="1">
      <alignment horizontal="center" vertical="center" wrapText="1"/>
    </xf>
    <xf numFmtId="0" fontId="7" fillId="0" borderId="1" xfId="2" applyFont="1" applyBorder="1" applyAlignment="1">
      <alignment horizontal="center" vertical="center"/>
    </xf>
    <xf numFmtId="0" fontId="6" fillId="0" borderId="3" xfId="2" applyFont="1" applyBorder="1" applyAlignment="1">
      <alignment horizontal="center" vertical="center"/>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6" fillId="0" borderId="1" xfId="0" applyFont="1" applyBorder="1" applyAlignment="1">
      <alignment horizontal="left" vertical="center" wrapText="1"/>
    </xf>
    <xf numFmtId="0" fontId="6" fillId="0" borderId="26" xfId="0" applyFont="1" applyBorder="1" applyAlignment="1">
      <alignment horizontal="left"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38" fontId="6" fillId="0" borderId="11" xfId="0" applyNumberFormat="1" applyFont="1" applyFill="1" applyBorder="1" applyAlignment="1">
      <alignment horizontal="left" vertical="center" wrapText="1"/>
    </xf>
    <xf numFmtId="38" fontId="6" fillId="0" borderId="1"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7"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 xfId="2"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42" fillId="0" borderId="2" xfId="2" applyFont="1" applyBorder="1" applyAlignment="1">
      <alignment horizontal="left"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0" fontId="6" fillId="0" borderId="25" xfId="2" applyFont="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38" fontId="6" fillId="6" borderId="1" xfId="0" applyNumberFormat="1" applyFont="1" applyFill="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10" fontId="6" fillId="0" borderId="1" xfId="1" applyNumberFormat="1" applyFont="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4" fillId="0" borderId="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38" fontId="6" fillId="0" borderId="1" xfId="0" applyNumberFormat="1" applyFont="1" applyFill="1" applyBorder="1" applyAlignment="1">
      <alignment horizontal="left" vertical="center" wrapText="1"/>
    </xf>
    <xf numFmtId="0" fontId="7" fillId="2" borderId="1" xfId="0"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34" fillId="0" borderId="1"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7" fillId="3" borderId="1" xfId="0" applyFont="1" applyFill="1" applyBorder="1" applyAlignment="1">
      <alignment horizontal="center" vertical="center" wrapText="1"/>
    </xf>
    <xf numFmtId="0" fontId="7" fillId="0" borderId="3"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3" fillId="0" borderId="0" xfId="0" applyFont="1" applyAlignment="1">
      <alignment horizont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6" fillId="6" borderId="4" xfId="0" applyFont="1" applyFill="1" applyBorder="1" applyAlignment="1">
      <alignment horizontal="center" vertical="center" wrapText="1"/>
    </xf>
    <xf numFmtId="0" fontId="4" fillId="6" borderId="1"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7" fillId="3" borderId="6" xfId="0"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49" fontId="6" fillId="0" borderId="1" xfId="0" applyNumberFormat="1" applyFont="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5" fillId="0" borderId="1" xfId="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9" fontId="6" fillId="0" borderId="1"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6" borderId="1" xfId="0" applyFont="1" applyFill="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7" fillId="4" borderId="1" xfId="0" applyFont="1" applyFill="1" applyBorder="1" applyAlignment="1">
      <alignment horizontal="center" vertical="center" wrapText="1"/>
    </xf>
    <xf numFmtId="9" fontId="7" fillId="0" borderId="3"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38" fontId="4" fillId="6" borderId="1" xfId="0" applyNumberFormat="1" applyFont="1" applyFill="1" applyBorder="1" applyAlignment="1">
      <alignment horizontal="justify"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6" fillId="0" borderId="1" xfId="0"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6" fillId="0" borderId="1" xfId="2" applyFont="1" applyBorder="1" applyAlignment="1">
      <alignment horizontal="left"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7" fillId="0" borderId="3" xfId="0" applyFont="1" applyBorder="1" applyAlignment="1">
      <alignment horizontal="center" vertical="center"/>
    </xf>
    <xf numFmtId="38" fontId="4" fillId="6" borderId="1" xfId="0" applyNumberFormat="1" applyFont="1" applyFill="1" applyBorder="1" applyAlignment="1">
      <alignment vertical="center" wrapText="1"/>
    </xf>
    <xf numFmtId="2" fontId="7" fillId="4" borderId="1" xfId="0" applyNumberFormat="1" applyFont="1" applyFill="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8"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40" fillId="0" borderId="58"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35" fillId="0" borderId="39"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49" fontId="62" fillId="0" borderId="1" xfId="12" applyNumberFormat="1" applyFont="1" applyBorder="1" applyAlignment="1">
      <alignment horizontal="center" vertical="center" shrinkToFit="1"/>
    </xf>
    <xf numFmtId="49" fontId="62" fillId="0" borderId="26" xfId="12" applyNumberFormat="1" applyFont="1" applyBorder="1" applyAlignment="1">
      <alignment horizontal="center" vertical="center" shrinkToFi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63" fillId="6" borderId="17" xfId="12" applyFont="1" applyFill="1" applyBorder="1" applyAlignment="1">
      <alignment horizontal="center" vertical="center"/>
    </xf>
    <xf numFmtId="0" fontId="63" fillId="6" borderId="15" xfId="12" applyFont="1" applyFill="1" applyBorder="1" applyAlignment="1">
      <alignment horizontal="center" vertical="center"/>
    </xf>
    <xf numFmtId="0" fontId="63" fillId="6" borderId="16" xfId="12" applyFont="1" applyFill="1" applyBorder="1" applyAlignment="1">
      <alignment horizontal="center" vertical="center"/>
    </xf>
    <xf numFmtId="0" fontId="63" fillId="6" borderId="21" xfId="12" applyFont="1" applyFill="1" applyBorder="1" applyAlignment="1">
      <alignment horizontal="center" vertical="center"/>
    </xf>
    <xf numFmtId="0" fontId="63" fillId="6" borderId="0" xfId="12" applyFont="1" applyFill="1" applyAlignment="1">
      <alignment horizontal="center" vertical="center"/>
    </xf>
    <xf numFmtId="0" fontId="63" fillId="6" borderId="20" xfId="12" applyFont="1" applyFill="1" applyBorder="1" applyAlignment="1">
      <alignment horizontal="center" vertical="center"/>
    </xf>
    <xf numFmtId="0" fontId="2" fillId="14" borderId="27" xfId="12" applyFont="1" applyFill="1" applyBorder="1" applyAlignment="1">
      <alignment horizontal="center" vertical="center" wrapText="1"/>
    </xf>
    <xf numFmtId="0" fontId="2" fillId="14" borderId="21" xfId="12" applyFont="1" applyFill="1" applyBorder="1" applyAlignment="1">
      <alignment horizontal="center" vertical="top" wrapText="1"/>
    </xf>
    <xf numFmtId="0" fontId="2" fillId="14" borderId="0" xfId="12" applyFont="1" applyFill="1" applyAlignment="1">
      <alignment horizontal="center" vertical="top" wrapText="1"/>
    </xf>
    <xf numFmtId="0" fontId="2" fillId="14" borderId="20" xfId="12" applyFont="1" applyFill="1" applyBorder="1" applyAlignment="1">
      <alignment horizontal="center" vertical="top" wrapText="1"/>
    </xf>
    <xf numFmtId="0" fontId="2" fillId="14" borderId="22" xfId="12" applyFont="1" applyFill="1" applyBorder="1" applyAlignment="1">
      <alignment horizontal="center" vertical="top" wrapText="1"/>
    </xf>
    <xf numFmtId="0" fontId="2" fillId="14" borderId="23" xfId="12" applyFont="1" applyFill="1" applyBorder="1" applyAlignment="1">
      <alignment horizontal="center" vertical="top" wrapText="1"/>
    </xf>
    <xf numFmtId="0" fontId="2" fillId="14" borderId="24" xfId="12" applyFont="1" applyFill="1" applyBorder="1" applyAlignment="1">
      <alignment horizontal="center" vertical="top" wrapText="1"/>
    </xf>
    <xf numFmtId="4" fontId="4" fillId="0" borderId="1" xfId="0" applyNumberFormat="1" applyFont="1" applyBorder="1" applyAlignment="1">
      <alignment horizontal="right" vertical="center" wrapText="1"/>
    </xf>
    <xf numFmtId="178" fontId="4" fillId="18" borderId="1" xfId="0" applyNumberFormat="1" applyFont="1" applyFill="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(Formato!$F$228:$G$228,Formato!$H$228:$I$228)</c:f>
              <c:strCache>
                <c:ptCount val="3"/>
                <c:pt idx="0">
                  <c:v>Programado</c:v>
                </c:pt>
                <c:pt idx="2">
                  <c:v>Ejecutado</c:v>
                </c:pt>
              </c:strCache>
            </c:strRef>
          </c:cat>
          <c:val>
            <c:numRef>
              <c:f>(Formato!$F$229:$G$229,Formato!$H$229:$I$229)</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696771904"/>
        <c:axId val="-1696774080"/>
      </c:barChart>
      <c:catAx>
        <c:axId val="-16967719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96774080"/>
        <c:crosses val="autoZero"/>
        <c:auto val="0"/>
        <c:lblAlgn val="ctr"/>
        <c:lblOffset val="100"/>
        <c:tickMarkSkip val="1"/>
        <c:noMultiLvlLbl val="0"/>
      </c:catAx>
      <c:valAx>
        <c:axId val="-1696774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967719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(Formato!$E$141:$F$141,Formato!$G$141:$H$141)</c:f>
              <c:strCache>
                <c:ptCount val="3"/>
                <c:pt idx="0">
                  <c:v>Programado</c:v>
                </c:pt>
                <c:pt idx="2">
                  <c:v>Ejecutado</c:v>
                </c:pt>
              </c:strCache>
            </c:strRef>
          </c:cat>
          <c:val>
            <c:numRef>
              <c:f>(Formato!$E$142:$F$142,Formato!$G$142:$H$142)</c:f>
              <c:numCache>
                <c:formatCode>0.00%</c:formatCode>
                <c:ptCount val="4"/>
                <c:pt idx="0">
                  <c:v>0.71499999999999997</c:v>
                </c:pt>
                <c:pt idx="2">
                  <c:v>0.81610000000000005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696770272"/>
        <c:axId val="-1696772992"/>
      </c:barChart>
      <c:catAx>
        <c:axId val="-1696770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96772992"/>
        <c:crosses val="autoZero"/>
        <c:auto val="0"/>
        <c:lblAlgn val="ctr"/>
        <c:lblOffset val="100"/>
        <c:tickMarkSkip val="1"/>
        <c:noMultiLvlLbl val="0"/>
      </c:catAx>
      <c:valAx>
        <c:axId val="-169677299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96770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(Formato!$F$187:$G$187,Formato!$H$187:$I$187)</c:f>
              <c:strCache>
                <c:ptCount val="3"/>
                <c:pt idx="0">
                  <c:v>Programado</c:v>
                </c:pt>
                <c:pt idx="2">
                  <c:v>Ejecutado</c:v>
                </c:pt>
              </c:strCache>
            </c:strRef>
          </c:cat>
          <c:val>
            <c:numRef>
              <c:f>(Formato!$F$188:$G$188,Formato!$H$188:$I$188)</c:f>
              <c:numCache>
                <c:formatCode>0.00%</c:formatCode>
                <c:ptCount val="4"/>
                <c:pt idx="0">
                  <c:v>0.5242</c:v>
                </c:pt>
                <c:pt idx="2">
                  <c:v>0.64329999999999998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696767008"/>
        <c:axId val="-1696771360"/>
      </c:barChart>
      <c:catAx>
        <c:axId val="-16967670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96771360"/>
        <c:crosses val="autoZero"/>
        <c:auto val="0"/>
        <c:lblAlgn val="ctr"/>
        <c:lblOffset val="100"/>
        <c:tickMarkSkip val="1"/>
        <c:noMultiLvlLbl val="0"/>
      </c:catAx>
      <c:valAx>
        <c:axId val="-1696771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96767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(Formato!$E$243:$F$243,Formato!$G$243:$H$243)</c:f>
              <c:strCache>
                <c:ptCount val="3"/>
                <c:pt idx="0">
                  <c:v>Programado</c:v>
                </c:pt>
                <c:pt idx="2">
                  <c:v>Ejecutado</c:v>
                </c:pt>
              </c:strCache>
            </c:strRef>
          </c:cat>
          <c:val>
            <c:numRef>
              <c:f>(Formato!$E$244:$F$244,Formato!$G$244:$H$244)</c:f>
              <c:numCache>
                <c:formatCode>0.00%</c:formatCode>
                <c:ptCount val="4"/>
                <c:pt idx="0">
                  <c:v>0.78590000000000004</c:v>
                </c:pt>
                <c:pt idx="2">
                  <c:v>0.84850000000000003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696769728"/>
        <c:axId val="-1696767552"/>
      </c:barChart>
      <c:catAx>
        <c:axId val="-1696769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96767552"/>
        <c:crosses val="autoZero"/>
        <c:auto val="0"/>
        <c:lblAlgn val="ctr"/>
        <c:lblOffset val="100"/>
        <c:tickMarkSkip val="1"/>
        <c:noMultiLvlLbl val="0"/>
      </c:catAx>
      <c:valAx>
        <c:axId val="-16967675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96769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(Formato!$F$262:$G$262,Formato!$H$262:$I$262)</c:f>
              <c:strCache>
                <c:ptCount val="3"/>
                <c:pt idx="0">
                  <c:v>Programado</c:v>
                </c:pt>
                <c:pt idx="2">
                  <c:v>Ejecutado</c:v>
                </c:pt>
              </c:strCache>
            </c:strRef>
          </c:cat>
          <c:val>
            <c:numRef>
              <c:f>(Formato!$F$263:$G$263,Formato!$H$277:$I$277)</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696773536"/>
        <c:axId val="-1768414128"/>
      </c:barChart>
      <c:catAx>
        <c:axId val="-1696773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8414128"/>
        <c:crosses val="autoZero"/>
        <c:auto val="0"/>
        <c:lblAlgn val="ctr"/>
        <c:lblOffset val="100"/>
        <c:tickMarkSkip val="1"/>
        <c:noMultiLvlLbl val="0"/>
      </c:catAx>
      <c:valAx>
        <c:axId val="-17684141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96773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Formato!$B$129:$D$134</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Formato!$H$129:$H$134</c:f>
              <c:numCache>
                <c:formatCode>0.00%</c:formatCode>
                <c:ptCount val="6"/>
                <c:pt idx="0">
                  <c:v>0.81610000000000005</c:v>
                </c:pt>
                <c:pt idx="1">
                  <c:v>0.64329999999999998</c:v>
                </c:pt>
                <c:pt idx="2" formatCode="0%">
                  <c:v>1</c:v>
                </c:pt>
                <c:pt idx="3">
                  <c:v>0.84850000000000003</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68416848"/>
        <c:axId val="-1768418480"/>
      </c:barChart>
      <c:catAx>
        <c:axId val="-17684168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68418480"/>
        <c:crosses val="autoZero"/>
        <c:auto val="1"/>
        <c:lblAlgn val="ctr"/>
        <c:lblOffset val="100"/>
        <c:noMultiLvlLbl val="0"/>
      </c:catAx>
      <c:valAx>
        <c:axId val="-176841848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684168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8.jpeg"/><Relationship Id="rId3" Type="http://schemas.openxmlformats.org/officeDocument/2006/relationships/image" Target="../media/image13.jpeg"/><Relationship Id="rId7" Type="http://schemas.openxmlformats.org/officeDocument/2006/relationships/image" Target="../media/image17.jpeg"/><Relationship Id="rId2" Type="http://schemas.openxmlformats.org/officeDocument/2006/relationships/image" Target="../media/image12.png"/><Relationship Id="rId1" Type="http://schemas.openxmlformats.org/officeDocument/2006/relationships/image" Target="../media/image11.jpeg"/><Relationship Id="rId6" Type="http://schemas.openxmlformats.org/officeDocument/2006/relationships/image" Target="../media/image16.jpeg"/><Relationship Id="rId5" Type="http://schemas.openxmlformats.org/officeDocument/2006/relationships/image" Target="../media/image15.jpeg"/><Relationship Id="rId10" Type="http://schemas.openxmlformats.org/officeDocument/2006/relationships/image" Target="../media/image20.jpeg"/><Relationship Id="rId4" Type="http://schemas.openxmlformats.org/officeDocument/2006/relationships/image" Target="../media/image14.jpeg"/><Relationship Id="rId9" Type="http://schemas.openxmlformats.org/officeDocument/2006/relationships/image" Target="../media/image1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6.jpeg"/><Relationship Id="rId13" Type="http://schemas.openxmlformats.org/officeDocument/2006/relationships/image" Target="../media/image31.jpeg"/><Relationship Id="rId3" Type="http://schemas.openxmlformats.org/officeDocument/2006/relationships/image" Target="../media/image21.jpeg"/><Relationship Id="rId7" Type="http://schemas.openxmlformats.org/officeDocument/2006/relationships/image" Target="../media/image25.jpeg"/><Relationship Id="rId12" Type="http://schemas.openxmlformats.org/officeDocument/2006/relationships/image" Target="../media/image30.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4.jpeg"/><Relationship Id="rId11" Type="http://schemas.openxmlformats.org/officeDocument/2006/relationships/image" Target="../media/image29.jpeg"/><Relationship Id="rId5" Type="http://schemas.openxmlformats.org/officeDocument/2006/relationships/image" Target="../media/image23.jpeg"/><Relationship Id="rId10" Type="http://schemas.openxmlformats.org/officeDocument/2006/relationships/image" Target="../media/image28.jpeg"/><Relationship Id="rId4" Type="http://schemas.openxmlformats.org/officeDocument/2006/relationships/image" Target="../media/image22.jpeg"/><Relationship Id="rId9" Type="http://schemas.openxmlformats.org/officeDocument/2006/relationships/image" Target="../media/image27.jpeg"/><Relationship Id="rId14" Type="http://schemas.openxmlformats.org/officeDocument/2006/relationships/image" Target="../media/image3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3.jpeg"/><Relationship Id="rId18" Type="http://schemas.openxmlformats.org/officeDocument/2006/relationships/image" Target="../media/image48.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2.jpeg"/><Relationship Id="rId17" Type="http://schemas.openxmlformats.org/officeDocument/2006/relationships/image" Target="../media/image47.jpeg"/><Relationship Id="rId2" Type="http://schemas.openxmlformats.org/officeDocument/2006/relationships/image" Target="../media/image4.png"/><Relationship Id="rId16" Type="http://schemas.openxmlformats.org/officeDocument/2006/relationships/image" Target="../media/image46.jpeg"/><Relationship Id="rId20" Type="http://schemas.openxmlformats.org/officeDocument/2006/relationships/image" Target="../media/image50.jpeg"/><Relationship Id="rId1" Type="http://schemas.openxmlformats.org/officeDocument/2006/relationships/image" Target="../media/image6.jpeg"/><Relationship Id="rId6" Type="http://schemas.openxmlformats.org/officeDocument/2006/relationships/image" Target="../media/image36.jpeg"/><Relationship Id="rId11" Type="http://schemas.openxmlformats.org/officeDocument/2006/relationships/image" Target="../media/image41.jpeg"/><Relationship Id="rId5" Type="http://schemas.openxmlformats.org/officeDocument/2006/relationships/image" Target="../media/image35.jpeg"/><Relationship Id="rId15" Type="http://schemas.openxmlformats.org/officeDocument/2006/relationships/image" Target="../media/image45.jpeg"/><Relationship Id="rId10" Type="http://schemas.openxmlformats.org/officeDocument/2006/relationships/image" Target="../media/image40.jpeg"/><Relationship Id="rId19" Type="http://schemas.openxmlformats.org/officeDocument/2006/relationships/image" Target="../media/image49.jpeg"/><Relationship Id="rId4" Type="http://schemas.openxmlformats.org/officeDocument/2006/relationships/image" Target="../media/image34.jpeg"/><Relationship Id="rId9" Type="http://schemas.openxmlformats.org/officeDocument/2006/relationships/image" Target="../media/image39.jpeg"/><Relationship Id="rId14" Type="http://schemas.openxmlformats.org/officeDocument/2006/relationships/image" Target="../media/image44.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1.jpeg"/><Relationship Id="rId18" Type="http://schemas.openxmlformats.org/officeDocument/2006/relationships/image" Target="../media/image66.jpeg"/><Relationship Id="rId26" Type="http://schemas.openxmlformats.org/officeDocument/2006/relationships/image" Target="../media/image74.jpeg"/><Relationship Id="rId39" Type="http://schemas.openxmlformats.org/officeDocument/2006/relationships/image" Target="../media/image87.jpeg"/><Relationship Id="rId3" Type="http://schemas.openxmlformats.org/officeDocument/2006/relationships/image" Target="../media/image51.jpeg"/><Relationship Id="rId21" Type="http://schemas.openxmlformats.org/officeDocument/2006/relationships/image" Target="../media/image69.jpeg"/><Relationship Id="rId34" Type="http://schemas.openxmlformats.org/officeDocument/2006/relationships/image" Target="../media/image82.jpeg"/><Relationship Id="rId42" Type="http://schemas.openxmlformats.org/officeDocument/2006/relationships/image" Target="../media/image90.jpeg"/><Relationship Id="rId47" Type="http://schemas.openxmlformats.org/officeDocument/2006/relationships/image" Target="../media/image95.jpeg"/><Relationship Id="rId50" Type="http://schemas.openxmlformats.org/officeDocument/2006/relationships/image" Target="../media/image98.jpeg"/><Relationship Id="rId7" Type="http://schemas.openxmlformats.org/officeDocument/2006/relationships/image" Target="../media/image55.jpeg"/><Relationship Id="rId12" Type="http://schemas.openxmlformats.org/officeDocument/2006/relationships/image" Target="../media/image60.jpeg"/><Relationship Id="rId17" Type="http://schemas.openxmlformats.org/officeDocument/2006/relationships/image" Target="../media/image65.jpeg"/><Relationship Id="rId25" Type="http://schemas.openxmlformats.org/officeDocument/2006/relationships/image" Target="../media/image73.jpeg"/><Relationship Id="rId33" Type="http://schemas.openxmlformats.org/officeDocument/2006/relationships/image" Target="../media/image81.jpeg"/><Relationship Id="rId38" Type="http://schemas.openxmlformats.org/officeDocument/2006/relationships/image" Target="../media/image86.jpeg"/><Relationship Id="rId46" Type="http://schemas.openxmlformats.org/officeDocument/2006/relationships/image" Target="../media/image94.jpeg"/><Relationship Id="rId2" Type="http://schemas.openxmlformats.org/officeDocument/2006/relationships/image" Target="../media/image4.png"/><Relationship Id="rId16" Type="http://schemas.openxmlformats.org/officeDocument/2006/relationships/image" Target="../media/image64.jpeg"/><Relationship Id="rId20" Type="http://schemas.openxmlformats.org/officeDocument/2006/relationships/image" Target="../media/image68.jpeg"/><Relationship Id="rId29" Type="http://schemas.openxmlformats.org/officeDocument/2006/relationships/image" Target="../media/image77.jpeg"/><Relationship Id="rId41" Type="http://schemas.openxmlformats.org/officeDocument/2006/relationships/image" Target="../media/image89.jpeg"/><Relationship Id="rId54" Type="http://schemas.openxmlformats.org/officeDocument/2006/relationships/image" Target="../media/image102.jpeg"/><Relationship Id="rId1" Type="http://schemas.openxmlformats.org/officeDocument/2006/relationships/image" Target="../media/image6.jpeg"/><Relationship Id="rId6" Type="http://schemas.openxmlformats.org/officeDocument/2006/relationships/image" Target="../media/image54.jpeg"/><Relationship Id="rId11" Type="http://schemas.openxmlformats.org/officeDocument/2006/relationships/image" Target="../media/image59.jpeg"/><Relationship Id="rId24" Type="http://schemas.openxmlformats.org/officeDocument/2006/relationships/image" Target="../media/image72.jpeg"/><Relationship Id="rId32" Type="http://schemas.openxmlformats.org/officeDocument/2006/relationships/image" Target="../media/image80.jpeg"/><Relationship Id="rId37" Type="http://schemas.openxmlformats.org/officeDocument/2006/relationships/image" Target="../media/image85.jpeg"/><Relationship Id="rId40" Type="http://schemas.openxmlformats.org/officeDocument/2006/relationships/image" Target="../media/image88.jpeg"/><Relationship Id="rId45" Type="http://schemas.openxmlformats.org/officeDocument/2006/relationships/image" Target="../media/image93.jpeg"/><Relationship Id="rId53" Type="http://schemas.openxmlformats.org/officeDocument/2006/relationships/image" Target="../media/image101.jpeg"/><Relationship Id="rId5" Type="http://schemas.openxmlformats.org/officeDocument/2006/relationships/image" Target="../media/image53.jpeg"/><Relationship Id="rId15" Type="http://schemas.openxmlformats.org/officeDocument/2006/relationships/image" Target="../media/image63.jpeg"/><Relationship Id="rId23" Type="http://schemas.openxmlformats.org/officeDocument/2006/relationships/image" Target="../media/image71.jpeg"/><Relationship Id="rId28" Type="http://schemas.openxmlformats.org/officeDocument/2006/relationships/image" Target="../media/image76.jpeg"/><Relationship Id="rId36" Type="http://schemas.openxmlformats.org/officeDocument/2006/relationships/image" Target="../media/image84.jpeg"/><Relationship Id="rId49" Type="http://schemas.openxmlformats.org/officeDocument/2006/relationships/image" Target="../media/image97.jpeg"/><Relationship Id="rId10" Type="http://schemas.openxmlformats.org/officeDocument/2006/relationships/image" Target="../media/image58.jpeg"/><Relationship Id="rId19" Type="http://schemas.openxmlformats.org/officeDocument/2006/relationships/image" Target="../media/image67.jpeg"/><Relationship Id="rId31" Type="http://schemas.openxmlformats.org/officeDocument/2006/relationships/image" Target="../media/image79.jpeg"/><Relationship Id="rId44" Type="http://schemas.openxmlformats.org/officeDocument/2006/relationships/image" Target="../media/image92.jpeg"/><Relationship Id="rId52" Type="http://schemas.openxmlformats.org/officeDocument/2006/relationships/image" Target="../media/image100.jpeg"/><Relationship Id="rId4" Type="http://schemas.openxmlformats.org/officeDocument/2006/relationships/image" Target="../media/image52.jpeg"/><Relationship Id="rId9" Type="http://schemas.openxmlformats.org/officeDocument/2006/relationships/image" Target="../media/image57.jpeg"/><Relationship Id="rId14" Type="http://schemas.openxmlformats.org/officeDocument/2006/relationships/image" Target="../media/image62.jpeg"/><Relationship Id="rId22" Type="http://schemas.openxmlformats.org/officeDocument/2006/relationships/image" Target="../media/image70.jpeg"/><Relationship Id="rId27" Type="http://schemas.openxmlformats.org/officeDocument/2006/relationships/image" Target="../media/image75.jpeg"/><Relationship Id="rId30" Type="http://schemas.openxmlformats.org/officeDocument/2006/relationships/image" Target="../media/image78.jpeg"/><Relationship Id="rId35" Type="http://schemas.openxmlformats.org/officeDocument/2006/relationships/image" Target="../media/image83.jpeg"/><Relationship Id="rId43" Type="http://schemas.openxmlformats.org/officeDocument/2006/relationships/image" Target="../media/image91.jpeg"/><Relationship Id="rId48" Type="http://schemas.openxmlformats.org/officeDocument/2006/relationships/image" Target="../media/image96.jpeg"/><Relationship Id="rId8" Type="http://schemas.openxmlformats.org/officeDocument/2006/relationships/image" Target="../media/image56.jpeg"/><Relationship Id="rId51" Type="http://schemas.openxmlformats.org/officeDocument/2006/relationships/image" Target="../media/image9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9.jpeg"/><Relationship Id="rId13" Type="http://schemas.openxmlformats.org/officeDocument/2006/relationships/image" Target="../media/image114.jpeg"/><Relationship Id="rId3" Type="http://schemas.openxmlformats.org/officeDocument/2006/relationships/image" Target="../media/image104.jpeg"/><Relationship Id="rId7" Type="http://schemas.openxmlformats.org/officeDocument/2006/relationships/image" Target="../media/image108.jpeg"/><Relationship Id="rId12" Type="http://schemas.openxmlformats.org/officeDocument/2006/relationships/image" Target="../media/image113.jpeg"/><Relationship Id="rId2" Type="http://schemas.openxmlformats.org/officeDocument/2006/relationships/image" Target="../media/image103.png"/><Relationship Id="rId1" Type="http://schemas.openxmlformats.org/officeDocument/2006/relationships/image" Target="../media/image6.jpeg"/><Relationship Id="rId6" Type="http://schemas.openxmlformats.org/officeDocument/2006/relationships/image" Target="../media/image107.jpeg"/><Relationship Id="rId11" Type="http://schemas.openxmlformats.org/officeDocument/2006/relationships/image" Target="../media/image112.jpeg"/><Relationship Id="rId5" Type="http://schemas.openxmlformats.org/officeDocument/2006/relationships/image" Target="../media/image106.jpeg"/><Relationship Id="rId10" Type="http://schemas.openxmlformats.org/officeDocument/2006/relationships/image" Target="../media/image111.jpeg"/><Relationship Id="rId4" Type="http://schemas.openxmlformats.org/officeDocument/2006/relationships/image" Target="../media/image105.jpeg"/><Relationship Id="rId9" Type="http://schemas.openxmlformats.org/officeDocument/2006/relationships/image" Target="../media/image110.jpeg"/><Relationship Id="rId14" Type="http://schemas.openxmlformats.org/officeDocument/2006/relationships/image" Target="../media/image115.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26.jpeg"/><Relationship Id="rId18" Type="http://schemas.openxmlformats.org/officeDocument/2006/relationships/image" Target="../media/image131.jpeg"/><Relationship Id="rId26" Type="http://schemas.openxmlformats.org/officeDocument/2006/relationships/image" Target="../media/image139.jpeg"/><Relationship Id="rId39" Type="http://schemas.openxmlformats.org/officeDocument/2006/relationships/image" Target="../media/image152.jpeg"/><Relationship Id="rId3" Type="http://schemas.openxmlformats.org/officeDocument/2006/relationships/image" Target="../media/image116.jpeg"/><Relationship Id="rId21" Type="http://schemas.openxmlformats.org/officeDocument/2006/relationships/image" Target="../media/image134.jpeg"/><Relationship Id="rId34" Type="http://schemas.openxmlformats.org/officeDocument/2006/relationships/image" Target="../media/image147.jpeg"/><Relationship Id="rId42" Type="http://schemas.openxmlformats.org/officeDocument/2006/relationships/image" Target="../media/image155.jpeg"/><Relationship Id="rId47" Type="http://schemas.openxmlformats.org/officeDocument/2006/relationships/image" Target="../media/image160.jpeg"/><Relationship Id="rId50" Type="http://schemas.openxmlformats.org/officeDocument/2006/relationships/image" Target="../media/image163.jpeg"/><Relationship Id="rId7" Type="http://schemas.openxmlformats.org/officeDocument/2006/relationships/image" Target="../media/image120.jpeg"/><Relationship Id="rId12" Type="http://schemas.openxmlformats.org/officeDocument/2006/relationships/image" Target="../media/image125.jpeg"/><Relationship Id="rId17" Type="http://schemas.openxmlformats.org/officeDocument/2006/relationships/image" Target="../media/image130.jpeg"/><Relationship Id="rId25" Type="http://schemas.openxmlformats.org/officeDocument/2006/relationships/image" Target="../media/image138.jpeg"/><Relationship Id="rId33" Type="http://schemas.openxmlformats.org/officeDocument/2006/relationships/image" Target="../media/image146.jpeg"/><Relationship Id="rId38" Type="http://schemas.openxmlformats.org/officeDocument/2006/relationships/image" Target="../media/image151.jpeg"/><Relationship Id="rId46" Type="http://schemas.openxmlformats.org/officeDocument/2006/relationships/image" Target="../media/image159.jpeg"/><Relationship Id="rId2" Type="http://schemas.openxmlformats.org/officeDocument/2006/relationships/image" Target="../media/image103.png"/><Relationship Id="rId16" Type="http://schemas.openxmlformats.org/officeDocument/2006/relationships/image" Target="../media/image129.jpeg"/><Relationship Id="rId20" Type="http://schemas.openxmlformats.org/officeDocument/2006/relationships/image" Target="../media/image133.jpeg"/><Relationship Id="rId29" Type="http://schemas.openxmlformats.org/officeDocument/2006/relationships/image" Target="../media/image142.jpeg"/><Relationship Id="rId41" Type="http://schemas.openxmlformats.org/officeDocument/2006/relationships/image" Target="../media/image154.jpeg"/><Relationship Id="rId1" Type="http://schemas.openxmlformats.org/officeDocument/2006/relationships/image" Target="../media/image11.jpeg"/><Relationship Id="rId6" Type="http://schemas.openxmlformats.org/officeDocument/2006/relationships/image" Target="../media/image119.jpeg"/><Relationship Id="rId11" Type="http://schemas.openxmlformats.org/officeDocument/2006/relationships/image" Target="../media/image124.jpeg"/><Relationship Id="rId24" Type="http://schemas.openxmlformats.org/officeDocument/2006/relationships/image" Target="../media/image137.jpeg"/><Relationship Id="rId32" Type="http://schemas.openxmlformats.org/officeDocument/2006/relationships/image" Target="../media/image145.jpeg"/><Relationship Id="rId37" Type="http://schemas.openxmlformats.org/officeDocument/2006/relationships/image" Target="../media/image150.jpeg"/><Relationship Id="rId40" Type="http://schemas.openxmlformats.org/officeDocument/2006/relationships/image" Target="../media/image153.jpeg"/><Relationship Id="rId45" Type="http://schemas.openxmlformats.org/officeDocument/2006/relationships/image" Target="../media/image158.jpeg"/><Relationship Id="rId5" Type="http://schemas.openxmlformats.org/officeDocument/2006/relationships/image" Target="../media/image118.jpeg"/><Relationship Id="rId15" Type="http://schemas.openxmlformats.org/officeDocument/2006/relationships/image" Target="../media/image128.jpeg"/><Relationship Id="rId23" Type="http://schemas.openxmlformats.org/officeDocument/2006/relationships/image" Target="../media/image136.jpeg"/><Relationship Id="rId28" Type="http://schemas.openxmlformats.org/officeDocument/2006/relationships/image" Target="../media/image141.jpeg"/><Relationship Id="rId36" Type="http://schemas.openxmlformats.org/officeDocument/2006/relationships/image" Target="../media/image149.jpeg"/><Relationship Id="rId49" Type="http://schemas.openxmlformats.org/officeDocument/2006/relationships/image" Target="../media/image162.jpeg"/><Relationship Id="rId10" Type="http://schemas.openxmlformats.org/officeDocument/2006/relationships/image" Target="../media/image123.jpeg"/><Relationship Id="rId19" Type="http://schemas.openxmlformats.org/officeDocument/2006/relationships/image" Target="../media/image132.jpeg"/><Relationship Id="rId31" Type="http://schemas.openxmlformats.org/officeDocument/2006/relationships/image" Target="../media/image144.jpeg"/><Relationship Id="rId44" Type="http://schemas.openxmlformats.org/officeDocument/2006/relationships/image" Target="../media/image157.jpeg"/><Relationship Id="rId52" Type="http://schemas.openxmlformats.org/officeDocument/2006/relationships/image" Target="../media/image165.jpeg"/><Relationship Id="rId4" Type="http://schemas.openxmlformats.org/officeDocument/2006/relationships/image" Target="../media/image117.jpeg"/><Relationship Id="rId9" Type="http://schemas.openxmlformats.org/officeDocument/2006/relationships/image" Target="../media/image122.jpeg"/><Relationship Id="rId14" Type="http://schemas.openxmlformats.org/officeDocument/2006/relationships/image" Target="../media/image127.jpeg"/><Relationship Id="rId22" Type="http://schemas.openxmlformats.org/officeDocument/2006/relationships/image" Target="../media/image135.jpeg"/><Relationship Id="rId27" Type="http://schemas.openxmlformats.org/officeDocument/2006/relationships/image" Target="../media/image140.jpeg"/><Relationship Id="rId30" Type="http://schemas.openxmlformats.org/officeDocument/2006/relationships/image" Target="../media/image143.jpeg"/><Relationship Id="rId35" Type="http://schemas.openxmlformats.org/officeDocument/2006/relationships/image" Target="../media/image148.jpeg"/><Relationship Id="rId43" Type="http://schemas.openxmlformats.org/officeDocument/2006/relationships/image" Target="../media/image156.jpeg"/><Relationship Id="rId48" Type="http://schemas.openxmlformats.org/officeDocument/2006/relationships/image" Target="../media/image161.jpeg"/><Relationship Id="rId8" Type="http://schemas.openxmlformats.org/officeDocument/2006/relationships/image" Target="../media/image121.jpeg"/><Relationship Id="rId51" Type="http://schemas.openxmlformats.org/officeDocument/2006/relationships/image" Target="../media/image16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226</xdr:row>
      <xdr:rowOff>0</xdr:rowOff>
    </xdr:from>
    <xdr:to>
      <xdr:col>19</xdr:col>
      <xdr:colOff>1142999</xdr:colOff>
      <xdr:row>234</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139</xdr:row>
      <xdr:rowOff>44223</xdr:rowOff>
    </xdr:from>
    <xdr:to>
      <xdr:col>19</xdr:col>
      <xdr:colOff>1143000</xdr:colOff>
      <xdr:row>146</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186</xdr:row>
      <xdr:rowOff>83127</xdr:rowOff>
    </xdr:from>
    <xdr:to>
      <xdr:col>19</xdr:col>
      <xdr:colOff>1166812</xdr:colOff>
      <xdr:row>192</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241</xdr:row>
      <xdr:rowOff>23813</xdr:rowOff>
    </xdr:from>
    <xdr:to>
      <xdr:col>19</xdr:col>
      <xdr:colOff>1095376</xdr:colOff>
      <xdr:row>248</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261</xdr:row>
      <xdr:rowOff>0</xdr:rowOff>
    </xdr:from>
    <xdr:to>
      <xdr:col>19</xdr:col>
      <xdr:colOff>1131094</xdr:colOff>
      <xdr:row>268</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124</xdr:row>
      <xdr:rowOff>269875</xdr:rowOff>
    </xdr:from>
    <xdr:to>
      <xdr:col>19</xdr:col>
      <xdr:colOff>1188736</xdr:colOff>
      <xdr:row>136</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762000</xdr:colOff>
      <xdr:row>368</xdr:row>
      <xdr:rowOff>221672</xdr:rowOff>
    </xdr:from>
    <xdr:to>
      <xdr:col>17</xdr:col>
      <xdr:colOff>193270</xdr:colOff>
      <xdr:row>368</xdr:row>
      <xdr:rowOff>2301932</xdr:rowOff>
    </xdr:to>
    <xdr:pic>
      <xdr:nvPicPr>
        <xdr:cNvPr id="11" name="Imagen 10">
          <a:extLst>
            <a:ext uri="{FF2B5EF4-FFF2-40B4-BE49-F238E27FC236}">
              <a16:creationId xmlns:a16="http://schemas.microsoft.com/office/drawing/2014/main" id="{4F74428D-215E-48A0-932A-1F560DF95E8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29745" y="506937817"/>
          <a:ext cx="9420398" cy="208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0012323F-B98F-48A8-BEDD-9820E74621C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D24837EC-BC6E-484E-B973-397086038255}"/>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BCD79C6E-B890-4B14-A95F-915EE2C2D94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9206FE62-1109-41F8-87AC-D59E0DAD6501}"/>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5250842D-1ADF-40E8-A6CF-C0F4A6642B8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B2CA870D-8A48-4338-8822-CA76FB3250D3}"/>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2</xdr:col>
      <xdr:colOff>674571</xdr:colOff>
      <xdr:row>8</xdr:row>
      <xdr:rowOff>149312</xdr:rowOff>
    </xdr:from>
    <xdr:to>
      <xdr:col>5</xdr:col>
      <xdr:colOff>224571</xdr:colOff>
      <xdr:row>21</xdr:row>
      <xdr:rowOff>120812</xdr:rowOff>
    </xdr:to>
    <xdr:pic>
      <xdr:nvPicPr>
        <xdr:cNvPr id="4" name="Imagen 3">
          <a:extLst>
            <a:ext uri="{FF2B5EF4-FFF2-40B4-BE49-F238E27FC236}">
              <a16:creationId xmlns:a16="http://schemas.microsoft.com/office/drawing/2014/main" id="{F8F86D35-D310-4BC6-A84F-93F50F85677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59531" y="2000972"/>
          <a:ext cx="1927440" cy="2348940"/>
        </a:xfrm>
        <a:prstGeom prst="rect">
          <a:avLst/>
        </a:prstGeom>
      </xdr:spPr>
    </xdr:pic>
    <xdr:clientData/>
  </xdr:twoCellAnchor>
  <xdr:twoCellAnchor editAs="oneCell">
    <xdr:from>
      <xdr:col>7</xdr:col>
      <xdr:colOff>168848</xdr:colOff>
      <xdr:row>24</xdr:row>
      <xdr:rowOff>47251</xdr:rowOff>
    </xdr:from>
    <xdr:to>
      <xdr:col>11</xdr:col>
      <xdr:colOff>528848</xdr:colOff>
      <xdr:row>37</xdr:row>
      <xdr:rowOff>126751</xdr:rowOff>
    </xdr:to>
    <xdr:pic>
      <xdr:nvPicPr>
        <xdr:cNvPr id="5" name="Imagen 4">
          <a:extLst>
            <a:ext uri="{FF2B5EF4-FFF2-40B4-BE49-F238E27FC236}">
              <a16:creationId xmlns:a16="http://schemas.microsoft.com/office/drawing/2014/main" id="{028FC57C-0C05-414F-8123-2CB323856A3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716208" y="4832611"/>
          <a:ext cx="3529920" cy="2456940"/>
        </a:xfrm>
        <a:prstGeom prst="rect">
          <a:avLst/>
        </a:prstGeom>
      </xdr:spPr>
    </xdr:pic>
    <xdr:clientData/>
  </xdr:twoCellAnchor>
  <xdr:twoCellAnchor editAs="oneCell">
    <xdr:from>
      <xdr:col>1</xdr:col>
      <xdr:colOff>647700</xdr:colOff>
      <xdr:row>24</xdr:row>
      <xdr:rowOff>66675</xdr:rowOff>
    </xdr:from>
    <xdr:to>
      <xdr:col>6</xdr:col>
      <xdr:colOff>197700</xdr:colOff>
      <xdr:row>37</xdr:row>
      <xdr:rowOff>110175</xdr:rowOff>
    </xdr:to>
    <xdr:pic>
      <xdr:nvPicPr>
        <xdr:cNvPr id="6" name="Imagen 5">
          <a:extLst>
            <a:ext uri="{FF2B5EF4-FFF2-40B4-BE49-F238E27FC236}">
              <a16:creationId xmlns:a16="http://schemas.microsoft.com/office/drawing/2014/main" id="{A6A8C619-C3F0-4C44-8627-63FAF27E6A3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40180" y="4852035"/>
          <a:ext cx="3512400" cy="2420940"/>
        </a:xfrm>
        <a:prstGeom prst="rect">
          <a:avLst/>
        </a:prstGeom>
      </xdr:spPr>
    </xdr:pic>
    <xdr:clientData/>
  </xdr:twoCellAnchor>
  <xdr:twoCellAnchor editAs="oneCell">
    <xdr:from>
      <xdr:col>7</xdr:col>
      <xdr:colOff>180975</xdr:colOff>
      <xdr:row>8</xdr:row>
      <xdr:rowOff>76200</xdr:rowOff>
    </xdr:from>
    <xdr:to>
      <xdr:col>11</xdr:col>
      <xdr:colOff>492975</xdr:colOff>
      <xdr:row>21</xdr:row>
      <xdr:rowOff>119700</xdr:rowOff>
    </xdr:to>
    <xdr:pic>
      <xdr:nvPicPr>
        <xdr:cNvPr id="7" name="Imagen 6">
          <a:extLst>
            <a:ext uri="{FF2B5EF4-FFF2-40B4-BE49-F238E27FC236}">
              <a16:creationId xmlns:a16="http://schemas.microsoft.com/office/drawing/2014/main" id="{D1F1597B-35A4-4F56-A027-45D86F17E19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728335" y="1927860"/>
          <a:ext cx="3481920" cy="2420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533400</xdr:colOff>
      <xdr:row>5</xdr:row>
      <xdr:rowOff>87630</xdr:rowOff>
    </xdr:from>
    <xdr:to>
      <xdr:col>5</xdr:col>
      <xdr:colOff>832485</xdr:colOff>
      <xdr:row>18</xdr:row>
      <xdr:rowOff>123825</xdr:rowOff>
    </xdr:to>
    <xdr:pic>
      <xdr:nvPicPr>
        <xdr:cNvPr id="14" name="7 Imagen">
          <a:extLst>
            <a:ext uri="{FF2B5EF4-FFF2-40B4-BE49-F238E27FC236}">
              <a16:creationId xmlns:a16="http://schemas.microsoft.com/office/drawing/2014/main" id="{53C4BABA-8983-475E-BB22-ACDC16DDD279}"/>
            </a:ext>
          </a:extLst>
        </xdr:cNvPr>
        <xdr:cNvPicPr>
          <a:picLocks noChangeAspect="1"/>
        </xdr:cNvPicPr>
      </xdr:nvPicPr>
      <xdr:blipFill>
        <a:blip xmlns:r="http://schemas.openxmlformats.org/officeDocument/2006/relationships" r:embed="rId3"/>
        <a:stretch>
          <a:fillRect/>
        </a:stretch>
      </xdr:blipFill>
      <xdr:spPr>
        <a:xfrm>
          <a:off x="1005840" y="1512570"/>
          <a:ext cx="3438525" cy="2428875"/>
        </a:xfrm>
        <a:prstGeom prst="rect">
          <a:avLst/>
        </a:prstGeom>
      </xdr:spPr>
    </xdr:pic>
    <xdr:clientData/>
  </xdr:twoCellAnchor>
  <xdr:twoCellAnchor editAs="oneCell">
    <xdr:from>
      <xdr:col>7</xdr:col>
      <xdr:colOff>360045</xdr:colOff>
      <xdr:row>5</xdr:row>
      <xdr:rowOff>68580</xdr:rowOff>
    </xdr:from>
    <xdr:to>
      <xdr:col>11</xdr:col>
      <xdr:colOff>182880</xdr:colOff>
      <xdr:row>18</xdr:row>
      <xdr:rowOff>104775</xdr:rowOff>
    </xdr:to>
    <xdr:pic>
      <xdr:nvPicPr>
        <xdr:cNvPr id="15" name="13 Imagen">
          <a:extLst>
            <a:ext uri="{FF2B5EF4-FFF2-40B4-BE49-F238E27FC236}">
              <a16:creationId xmlns:a16="http://schemas.microsoft.com/office/drawing/2014/main" id="{64337EA1-3969-40AD-8285-9BC5CD9AF831}"/>
            </a:ext>
          </a:extLst>
        </xdr:cNvPr>
        <xdr:cNvPicPr>
          <a:picLocks noChangeAspect="1"/>
        </xdr:cNvPicPr>
      </xdr:nvPicPr>
      <xdr:blipFill>
        <a:blip xmlns:r="http://schemas.openxmlformats.org/officeDocument/2006/relationships" r:embed="rId4"/>
        <a:stretch>
          <a:fillRect/>
        </a:stretch>
      </xdr:blipFill>
      <xdr:spPr>
        <a:xfrm>
          <a:off x="5343525" y="1493520"/>
          <a:ext cx="3457575" cy="2428875"/>
        </a:xfrm>
        <a:prstGeom prst="rect">
          <a:avLst/>
        </a:prstGeom>
      </xdr:spPr>
    </xdr:pic>
    <xdr:clientData/>
  </xdr:twoCellAnchor>
  <xdr:twoCellAnchor editAs="oneCell">
    <xdr:from>
      <xdr:col>1</xdr:col>
      <xdr:colOff>563880</xdr:colOff>
      <xdr:row>21</xdr:row>
      <xdr:rowOff>89535</xdr:rowOff>
    </xdr:from>
    <xdr:to>
      <xdr:col>5</xdr:col>
      <xdr:colOff>870585</xdr:colOff>
      <xdr:row>34</xdr:row>
      <xdr:rowOff>118110</xdr:rowOff>
    </xdr:to>
    <xdr:pic>
      <xdr:nvPicPr>
        <xdr:cNvPr id="20" name="15 Imagen">
          <a:extLst>
            <a:ext uri="{FF2B5EF4-FFF2-40B4-BE49-F238E27FC236}">
              <a16:creationId xmlns:a16="http://schemas.microsoft.com/office/drawing/2014/main" id="{BA12C4FB-0D18-4B8E-8D93-9CF30BE581DF}"/>
            </a:ext>
          </a:extLst>
        </xdr:cNvPr>
        <xdr:cNvPicPr>
          <a:picLocks noChangeAspect="1"/>
        </xdr:cNvPicPr>
      </xdr:nvPicPr>
      <xdr:blipFill>
        <a:blip xmlns:r="http://schemas.openxmlformats.org/officeDocument/2006/relationships" r:embed="rId5"/>
        <a:stretch>
          <a:fillRect/>
        </a:stretch>
      </xdr:blipFill>
      <xdr:spPr>
        <a:xfrm>
          <a:off x="1036320" y="4676775"/>
          <a:ext cx="3446145" cy="2421255"/>
        </a:xfrm>
        <a:prstGeom prst="rect">
          <a:avLst/>
        </a:prstGeom>
      </xdr:spPr>
    </xdr:pic>
    <xdr:clientData/>
  </xdr:twoCellAnchor>
  <xdr:twoCellAnchor editAs="oneCell">
    <xdr:from>
      <xdr:col>7</xdr:col>
      <xdr:colOff>367665</xdr:colOff>
      <xdr:row>21</xdr:row>
      <xdr:rowOff>81915</xdr:rowOff>
    </xdr:from>
    <xdr:to>
      <xdr:col>11</xdr:col>
      <xdr:colOff>167640</xdr:colOff>
      <xdr:row>34</xdr:row>
      <xdr:rowOff>110490</xdr:rowOff>
    </xdr:to>
    <xdr:pic>
      <xdr:nvPicPr>
        <xdr:cNvPr id="21" name="17 Imagen">
          <a:extLst>
            <a:ext uri="{FF2B5EF4-FFF2-40B4-BE49-F238E27FC236}">
              <a16:creationId xmlns:a16="http://schemas.microsoft.com/office/drawing/2014/main" id="{7A3271D6-3044-4194-B376-424A8B303300}"/>
            </a:ext>
          </a:extLst>
        </xdr:cNvPr>
        <xdr:cNvPicPr>
          <a:picLocks noChangeAspect="1"/>
        </xdr:cNvPicPr>
      </xdr:nvPicPr>
      <xdr:blipFill>
        <a:blip xmlns:r="http://schemas.openxmlformats.org/officeDocument/2006/relationships" r:embed="rId6"/>
        <a:stretch>
          <a:fillRect/>
        </a:stretch>
      </xdr:blipFill>
      <xdr:spPr>
        <a:xfrm>
          <a:off x="5351145" y="4669155"/>
          <a:ext cx="3434715" cy="2421255"/>
        </a:xfrm>
        <a:prstGeom prst="rect">
          <a:avLst/>
        </a:prstGeom>
      </xdr:spPr>
    </xdr:pic>
    <xdr:clientData/>
  </xdr:twoCellAnchor>
  <xdr:twoCellAnchor editAs="oneCell">
    <xdr:from>
      <xdr:col>1</xdr:col>
      <xdr:colOff>571500</xdr:colOff>
      <xdr:row>53</xdr:row>
      <xdr:rowOff>84573</xdr:rowOff>
    </xdr:from>
    <xdr:to>
      <xdr:col>5</xdr:col>
      <xdr:colOff>898152</xdr:colOff>
      <xdr:row>66</xdr:row>
      <xdr:rowOff>90407</xdr:rowOff>
    </xdr:to>
    <xdr:pic>
      <xdr:nvPicPr>
        <xdr:cNvPr id="22" name="Imagen 21" descr="E:\DCIM\152___01\IMG_3107.JPG">
          <a:extLst>
            <a:ext uri="{FF2B5EF4-FFF2-40B4-BE49-F238E27FC236}">
              <a16:creationId xmlns:a16="http://schemas.microsoft.com/office/drawing/2014/main" id="{B42A7CD8-1D32-4BF3-B1A1-DC58A3DF06C6}"/>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43940" y="10790673"/>
          <a:ext cx="3466092" cy="2383274"/>
        </a:xfrm>
        <a:prstGeom prst="rect">
          <a:avLst/>
        </a:prstGeom>
        <a:noFill/>
        <a:ln>
          <a:noFill/>
        </a:ln>
      </xdr:spPr>
    </xdr:pic>
    <xdr:clientData/>
  </xdr:twoCellAnchor>
  <xdr:twoCellAnchor editAs="oneCell">
    <xdr:from>
      <xdr:col>7</xdr:col>
      <xdr:colOff>394020</xdr:colOff>
      <xdr:row>53</xdr:row>
      <xdr:rowOff>107434</xdr:rowOff>
    </xdr:from>
    <xdr:to>
      <xdr:col>11</xdr:col>
      <xdr:colOff>233521</xdr:colOff>
      <xdr:row>66</xdr:row>
      <xdr:rowOff>113268</xdr:rowOff>
    </xdr:to>
    <xdr:pic>
      <xdr:nvPicPr>
        <xdr:cNvPr id="23" name="Imagen 22" descr="E:\DCIM\152___01\IMG_3108.JPG">
          <a:extLst>
            <a:ext uri="{FF2B5EF4-FFF2-40B4-BE49-F238E27FC236}">
              <a16:creationId xmlns:a16="http://schemas.microsoft.com/office/drawing/2014/main" id="{B2ED0A31-00AA-4F32-8980-CB310321DF48}"/>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377500" y="10813534"/>
          <a:ext cx="3474241" cy="2383274"/>
        </a:xfrm>
        <a:prstGeom prst="rect">
          <a:avLst/>
        </a:prstGeom>
        <a:noFill/>
        <a:ln>
          <a:noFill/>
        </a:ln>
      </xdr:spPr>
    </xdr:pic>
    <xdr:clientData/>
  </xdr:twoCellAnchor>
  <xdr:twoCellAnchor editAs="oneCell">
    <xdr:from>
      <xdr:col>1</xdr:col>
      <xdr:colOff>439882</xdr:colOff>
      <xdr:row>37</xdr:row>
      <xdr:rowOff>92479</xdr:rowOff>
    </xdr:from>
    <xdr:to>
      <xdr:col>5</xdr:col>
      <xdr:colOff>760819</xdr:colOff>
      <xdr:row>50</xdr:row>
      <xdr:rowOff>93233</xdr:rowOff>
    </xdr:to>
    <xdr:pic>
      <xdr:nvPicPr>
        <xdr:cNvPr id="24" name="Imagen 23">
          <a:extLst>
            <a:ext uri="{FF2B5EF4-FFF2-40B4-BE49-F238E27FC236}">
              <a16:creationId xmlns:a16="http://schemas.microsoft.com/office/drawing/2014/main" id="{D6FA7669-47EE-4FEE-B44C-A8D018EE1194}"/>
            </a:ext>
          </a:extLst>
        </xdr:cNvPr>
        <xdr:cNvPicPr>
          <a:picLocks noChangeAspect="1"/>
        </xdr:cNvPicPr>
      </xdr:nvPicPr>
      <xdr:blipFill>
        <a:blip xmlns:r="http://schemas.openxmlformats.org/officeDocument/2006/relationships" r:embed="rId9"/>
        <a:stretch>
          <a:fillRect/>
        </a:stretch>
      </xdr:blipFill>
      <xdr:spPr>
        <a:xfrm>
          <a:off x="912322" y="7849639"/>
          <a:ext cx="3460377" cy="2378194"/>
        </a:xfrm>
        <a:prstGeom prst="rect">
          <a:avLst/>
        </a:prstGeom>
      </xdr:spPr>
    </xdr:pic>
    <xdr:clientData/>
  </xdr:twoCellAnchor>
  <xdr:twoCellAnchor editAs="oneCell">
    <xdr:from>
      <xdr:col>7</xdr:col>
      <xdr:colOff>361115</xdr:colOff>
      <xdr:row>37</xdr:row>
      <xdr:rowOff>83820</xdr:rowOff>
    </xdr:from>
    <xdr:to>
      <xdr:col>11</xdr:col>
      <xdr:colOff>202521</xdr:colOff>
      <xdr:row>50</xdr:row>
      <xdr:rowOff>92194</xdr:rowOff>
    </xdr:to>
    <xdr:pic>
      <xdr:nvPicPr>
        <xdr:cNvPr id="25" name="Imagen 24">
          <a:extLst>
            <a:ext uri="{FF2B5EF4-FFF2-40B4-BE49-F238E27FC236}">
              <a16:creationId xmlns:a16="http://schemas.microsoft.com/office/drawing/2014/main" id="{2FD4FDF1-4858-42C2-B32E-F65CF90150AD}"/>
            </a:ext>
          </a:extLst>
        </xdr:cNvPr>
        <xdr:cNvPicPr>
          <a:picLocks noChangeAspect="1"/>
        </xdr:cNvPicPr>
      </xdr:nvPicPr>
      <xdr:blipFill>
        <a:blip xmlns:r="http://schemas.openxmlformats.org/officeDocument/2006/relationships" r:embed="rId10"/>
        <a:stretch>
          <a:fillRect/>
        </a:stretch>
      </xdr:blipFill>
      <xdr:spPr>
        <a:xfrm>
          <a:off x="5344595" y="7840980"/>
          <a:ext cx="3476146" cy="238581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E74BBAC-9C2C-4F7C-8E75-E26AF4808EE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168BE4F-7E27-4A0B-A9C7-4F0E578FD82D}"/>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65459</xdr:colOff>
      <xdr:row>6</xdr:row>
      <xdr:rowOff>39570</xdr:rowOff>
    </xdr:from>
    <xdr:ext cx="3639765" cy="2579805"/>
    <xdr:pic>
      <xdr:nvPicPr>
        <xdr:cNvPr id="4" name="Imagen 3">
          <a:extLst>
            <a:ext uri="{FF2B5EF4-FFF2-40B4-BE49-F238E27FC236}">
              <a16:creationId xmlns:a16="http://schemas.microsoft.com/office/drawing/2014/main" id="{0492CCF9-20CA-48B8-83E7-FC9D51AC733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2159" y="1776930"/>
          <a:ext cx="3639765" cy="2579805"/>
        </a:xfrm>
        <a:prstGeom prst="rect">
          <a:avLst/>
        </a:prstGeom>
      </xdr:spPr>
    </xdr:pic>
    <xdr:clientData/>
  </xdr:oneCellAnchor>
  <xdr:oneCellAnchor>
    <xdr:from>
      <xdr:col>7</xdr:col>
      <xdr:colOff>107174</xdr:colOff>
      <xdr:row>39</xdr:row>
      <xdr:rowOff>52519</xdr:rowOff>
    </xdr:from>
    <xdr:ext cx="4426725" cy="2557331"/>
    <xdr:pic>
      <xdr:nvPicPr>
        <xdr:cNvPr id="5" name="Imagen 4">
          <a:extLst>
            <a:ext uri="{FF2B5EF4-FFF2-40B4-BE49-F238E27FC236}">
              <a16:creationId xmlns:a16="http://schemas.microsoft.com/office/drawing/2014/main" id="{7AFA0BC1-6C6D-41B1-AF55-DE7CAFEF733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52454" y="8579299"/>
          <a:ext cx="4426725" cy="2557331"/>
        </a:xfrm>
        <a:prstGeom prst="rect">
          <a:avLst/>
        </a:prstGeom>
      </xdr:spPr>
    </xdr:pic>
    <xdr:clientData/>
  </xdr:oneCellAnchor>
  <xdr:oneCellAnchor>
    <xdr:from>
      <xdr:col>1</xdr:col>
      <xdr:colOff>99430</xdr:colOff>
      <xdr:row>39</xdr:row>
      <xdr:rowOff>47625</xdr:rowOff>
    </xdr:from>
    <xdr:ext cx="3558170" cy="2543175"/>
    <xdr:pic>
      <xdr:nvPicPr>
        <xdr:cNvPr id="6" name="Imagen 5">
          <a:extLst>
            <a:ext uri="{FF2B5EF4-FFF2-40B4-BE49-F238E27FC236}">
              <a16:creationId xmlns:a16="http://schemas.microsoft.com/office/drawing/2014/main" id="{9FB0CB6F-11D1-40F2-AADE-E2BDC592B67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66130" y="8574405"/>
          <a:ext cx="3558170" cy="2543175"/>
        </a:xfrm>
        <a:prstGeom prst="rect">
          <a:avLst/>
        </a:prstGeom>
      </xdr:spPr>
    </xdr:pic>
    <xdr:clientData/>
  </xdr:oneCellAnchor>
  <xdr:oneCellAnchor>
    <xdr:from>
      <xdr:col>7</xdr:col>
      <xdr:colOff>91827</xdr:colOff>
      <xdr:row>22</xdr:row>
      <xdr:rowOff>57152</xdr:rowOff>
    </xdr:from>
    <xdr:ext cx="4384923" cy="2552698"/>
    <xdr:pic>
      <xdr:nvPicPr>
        <xdr:cNvPr id="7" name="Imagen 6">
          <a:extLst>
            <a:ext uri="{FF2B5EF4-FFF2-40B4-BE49-F238E27FC236}">
              <a16:creationId xmlns:a16="http://schemas.microsoft.com/office/drawing/2014/main" id="{40A763A3-C792-4C11-96F3-00921AE921B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37107" y="5040632"/>
          <a:ext cx="4384923" cy="2552698"/>
        </a:xfrm>
        <a:prstGeom prst="rect">
          <a:avLst/>
        </a:prstGeom>
      </xdr:spPr>
    </xdr:pic>
    <xdr:clientData/>
  </xdr:oneCellAnchor>
  <xdr:oneCellAnchor>
    <xdr:from>
      <xdr:col>7</xdr:col>
      <xdr:colOff>92871</xdr:colOff>
      <xdr:row>6</xdr:row>
      <xdr:rowOff>103589</xdr:rowOff>
    </xdr:from>
    <xdr:ext cx="4450553" cy="2496736"/>
    <xdr:pic>
      <xdr:nvPicPr>
        <xdr:cNvPr id="8" name="Imagen 7">
          <a:extLst>
            <a:ext uri="{FF2B5EF4-FFF2-40B4-BE49-F238E27FC236}">
              <a16:creationId xmlns:a16="http://schemas.microsoft.com/office/drawing/2014/main" id="{708F2E6A-8685-409A-BBD7-71F7E45412C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38151" y="1840949"/>
          <a:ext cx="4450553" cy="2496736"/>
        </a:xfrm>
        <a:prstGeom prst="rect">
          <a:avLst/>
        </a:prstGeom>
      </xdr:spPr>
    </xdr:pic>
    <xdr:clientData/>
  </xdr:oneCellAnchor>
  <xdr:oneCellAnchor>
    <xdr:from>
      <xdr:col>7</xdr:col>
      <xdr:colOff>123825</xdr:colOff>
      <xdr:row>55</xdr:row>
      <xdr:rowOff>85726</xdr:rowOff>
    </xdr:from>
    <xdr:ext cx="4438649" cy="2524124"/>
    <xdr:pic>
      <xdr:nvPicPr>
        <xdr:cNvPr id="9" name="Imagen 8">
          <a:extLst>
            <a:ext uri="{FF2B5EF4-FFF2-40B4-BE49-F238E27FC236}">
              <a16:creationId xmlns:a16="http://schemas.microsoft.com/office/drawing/2014/main" id="{1A6302B2-17F2-4808-BA95-535CE2F6517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9105" y="11828146"/>
          <a:ext cx="4438649" cy="2524124"/>
        </a:xfrm>
        <a:prstGeom prst="rect">
          <a:avLst/>
        </a:prstGeom>
      </xdr:spPr>
    </xdr:pic>
    <xdr:clientData/>
  </xdr:oneCellAnchor>
  <xdr:twoCellAnchor editAs="oneCell">
    <xdr:from>
      <xdr:col>1</xdr:col>
      <xdr:colOff>95898</xdr:colOff>
      <xdr:row>22</xdr:row>
      <xdr:rowOff>72631</xdr:rowOff>
    </xdr:from>
    <xdr:to>
      <xdr:col>6</xdr:col>
      <xdr:colOff>552450</xdr:colOff>
      <xdr:row>35</xdr:row>
      <xdr:rowOff>95250</xdr:rowOff>
    </xdr:to>
    <xdr:pic>
      <xdr:nvPicPr>
        <xdr:cNvPr id="10" name="Imagen 9">
          <a:extLst>
            <a:ext uri="{FF2B5EF4-FFF2-40B4-BE49-F238E27FC236}">
              <a16:creationId xmlns:a16="http://schemas.microsoft.com/office/drawing/2014/main" id="{32494876-036E-4952-96A6-C6F5F45B339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62598" y="5056111"/>
          <a:ext cx="3649332" cy="2415299"/>
        </a:xfrm>
        <a:prstGeom prst="rect">
          <a:avLst/>
        </a:prstGeom>
      </xdr:spPr>
    </xdr:pic>
    <xdr:clientData/>
  </xdr:twoCellAnchor>
  <xdr:twoCellAnchor editAs="oneCell">
    <xdr:from>
      <xdr:col>1</xdr:col>
      <xdr:colOff>107518</xdr:colOff>
      <xdr:row>55</xdr:row>
      <xdr:rowOff>114300</xdr:rowOff>
    </xdr:from>
    <xdr:to>
      <xdr:col>6</xdr:col>
      <xdr:colOff>590550</xdr:colOff>
      <xdr:row>68</xdr:row>
      <xdr:rowOff>114299</xdr:rowOff>
    </xdr:to>
    <xdr:pic>
      <xdr:nvPicPr>
        <xdr:cNvPr id="11" name="Imagen 10">
          <a:extLst>
            <a:ext uri="{FF2B5EF4-FFF2-40B4-BE49-F238E27FC236}">
              <a16:creationId xmlns:a16="http://schemas.microsoft.com/office/drawing/2014/main" id="{878D48AC-0C65-45C7-B13B-6D0179A3B1A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4218" y="11856720"/>
          <a:ext cx="3675812" cy="2476499"/>
        </a:xfrm>
        <a:prstGeom prst="rect">
          <a:avLst/>
        </a:prstGeom>
      </xdr:spPr>
    </xdr:pic>
    <xdr:clientData/>
  </xdr:twoCellAnchor>
  <xdr:twoCellAnchor editAs="oneCell">
    <xdr:from>
      <xdr:col>7</xdr:col>
      <xdr:colOff>47625</xdr:colOff>
      <xdr:row>72</xdr:row>
      <xdr:rowOff>40989</xdr:rowOff>
    </xdr:from>
    <xdr:to>
      <xdr:col>11</xdr:col>
      <xdr:colOff>533400</xdr:colOff>
      <xdr:row>85</xdr:row>
      <xdr:rowOff>86232</xdr:rowOff>
    </xdr:to>
    <xdr:pic>
      <xdr:nvPicPr>
        <xdr:cNvPr id="12" name="Imagen 11">
          <a:extLst>
            <a:ext uri="{FF2B5EF4-FFF2-40B4-BE49-F238E27FC236}">
              <a16:creationId xmlns:a16="http://schemas.microsoft.com/office/drawing/2014/main" id="{DE79EB8F-EAF5-4C83-87E6-5208A4947F4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192905" y="15387669"/>
          <a:ext cx="4623435" cy="2422683"/>
        </a:xfrm>
        <a:prstGeom prst="rect">
          <a:avLst/>
        </a:prstGeom>
      </xdr:spPr>
    </xdr:pic>
    <xdr:clientData/>
  </xdr:twoCellAnchor>
  <xdr:twoCellAnchor editAs="oneCell">
    <xdr:from>
      <xdr:col>1</xdr:col>
      <xdr:colOff>102856</xdr:colOff>
      <xdr:row>88</xdr:row>
      <xdr:rowOff>76200</xdr:rowOff>
    </xdr:from>
    <xdr:to>
      <xdr:col>6</xdr:col>
      <xdr:colOff>533400</xdr:colOff>
      <xdr:row>101</xdr:row>
      <xdr:rowOff>117566</xdr:rowOff>
    </xdr:to>
    <xdr:pic>
      <xdr:nvPicPr>
        <xdr:cNvPr id="13" name="Imagen 12">
          <a:extLst>
            <a:ext uri="{FF2B5EF4-FFF2-40B4-BE49-F238E27FC236}">
              <a16:creationId xmlns:a16="http://schemas.microsoft.com/office/drawing/2014/main" id="{AAB6C1BE-2100-4B50-A2CA-E8A7D644CF6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9556" y="18569940"/>
          <a:ext cx="3623324" cy="2418806"/>
        </a:xfrm>
        <a:prstGeom prst="rect">
          <a:avLst/>
        </a:prstGeom>
      </xdr:spPr>
    </xdr:pic>
    <xdr:clientData/>
  </xdr:twoCellAnchor>
  <xdr:twoCellAnchor editAs="oneCell">
    <xdr:from>
      <xdr:col>1</xdr:col>
      <xdr:colOff>106815</xdr:colOff>
      <xdr:row>72</xdr:row>
      <xdr:rowOff>47623</xdr:rowOff>
    </xdr:from>
    <xdr:to>
      <xdr:col>6</xdr:col>
      <xdr:colOff>581025</xdr:colOff>
      <xdr:row>85</xdr:row>
      <xdr:rowOff>142874</xdr:rowOff>
    </xdr:to>
    <xdr:pic>
      <xdr:nvPicPr>
        <xdr:cNvPr id="14" name="Imagen 13">
          <a:extLst>
            <a:ext uri="{FF2B5EF4-FFF2-40B4-BE49-F238E27FC236}">
              <a16:creationId xmlns:a16="http://schemas.microsoft.com/office/drawing/2014/main" id="{C17185D8-4768-4751-A576-4E1FF4A89D6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73515" y="15394303"/>
          <a:ext cx="3666990" cy="2472691"/>
        </a:xfrm>
        <a:prstGeom prst="rect">
          <a:avLst/>
        </a:prstGeom>
      </xdr:spPr>
    </xdr:pic>
    <xdr:clientData/>
  </xdr:twoCellAnchor>
  <xdr:twoCellAnchor editAs="oneCell">
    <xdr:from>
      <xdr:col>7</xdr:col>
      <xdr:colOff>108431</xdr:colOff>
      <xdr:row>88</xdr:row>
      <xdr:rowOff>140856</xdr:rowOff>
    </xdr:from>
    <xdr:to>
      <xdr:col>11</xdr:col>
      <xdr:colOff>485775</xdr:colOff>
      <xdr:row>101</xdr:row>
      <xdr:rowOff>104776</xdr:rowOff>
    </xdr:to>
    <xdr:pic>
      <xdr:nvPicPr>
        <xdr:cNvPr id="15" name="Imagen 14">
          <a:extLst>
            <a:ext uri="{FF2B5EF4-FFF2-40B4-BE49-F238E27FC236}">
              <a16:creationId xmlns:a16="http://schemas.microsoft.com/office/drawing/2014/main" id="{57069E90-97E4-4B50-9A5A-7ACDFE36433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53711" y="18634596"/>
          <a:ext cx="4515004" cy="2341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34A98075-DB04-4098-A5F6-CE3DC4BD24B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9C8AFAD-ACF0-4527-BDA1-A3A4FBCA09F3}"/>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95250</xdr:colOff>
      <xdr:row>5</xdr:row>
      <xdr:rowOff>74084</xdr:rowOff>
    </xdr:from>
    <xdr:to>
      <xdr:col>6</xdr:col>
      <xdr:colOff>386926</xdr:colOff>
      <xdr:row>18</xdr:row>
      <xdr:rowOff>139701</xdr:rowOff>
    </xdr:to>
    <xdr:pic>
      <xdr:nvPicPr>
        <xdr:cNvPr id="4" name="3 Imagen">
          <a:extLst>
            <a:ext uri="{FF2B5EF4-FFF2-40B4-BE49-F238E27FC236}">
              <a16:creationId xmlns:a16="http://schemas.microsoft.com/office/drawing/2014/main" id="{F42E1859-5727-4652-B874-DF74FE21BA2D}"/>
            </a:ext>
          </a:extLst>
        </xdr:cNvPr>
        <xdr:cNvPicPr>
          <a:picLocks noChangeAspect="1"/>
        </xdr:cNvPicPr>
      </xdr:nvPicPr>
      <xdr:blipFill>
        <a:blip xmlns:r="http://schemas.openxmlformats.org/officeDocument/2006/relationships" r:embed="rId3"/>
        <a:stretch>
          <a:fillRect/>
        </a:stretch>
      </xdr:blipFill>
      <xdr:spPr>
        <a:xfrm>
          <a:off x="697230" y="1499024"/>
          <a:ext cx="3492076" cy="2458297"/>
        </a:xfrm>
        <a:prstGeom prst="rect">
          <a:avLst/>
        </a:prstGeom>
      </xdr:spPr>
    </xdr:pic>
    <xdr:clientData/>
  </xdr:twoCellAnchor>
  <xdr:twoCellAnchor editAs="oneCell">
    <xdr:from>
      <xdr:col>8</xdr:col>
      <xdr:colOff>21166</xdr:colOff>
      <xdr:row>5</xdr:row>
      <xdr:rowOff>74084</xdr:rowOff>
    </xdr:from>
    <xdr:to>
      <xdr:col>10</xdr:col>
      <xdr:colOff>886883</xdr:colOff>
      <xdr:row>18</xdr:row>
      <xdr:rowOff>101601</xdr:rowOff>
    </xdr:to>
    <xdr:pic>
      <xdr:nvPicPr>
        <xdr:cNvPr id="5" name="4 Imagen">
          <a:extLst>
            <a:ext uri="{FF2B5EF4-FFF2-40B4-BE49-F238E27FC236}">
              <a16:creationId xmlns:a16="http://schemas.microsoft.com/office/drawing/2014/main" id="{720737E3-AC9B-4899-9C5F-E8295B12F43F}"/>
            </a:ext>
          </a:extLst>
        </xdr:cNvPr>
        <xdr:cNvPicPr>
          <a:picLocks noChangeAspect="1"/>
        </xdr:cNvPicPr>
      </xdr:nvPicPr>
      <xdr:blipFill>
        <a:blip xmlns:r="http://schemas.openxmlformats.org/officeDocument/2006/relationships" r:embed="rId4"/>
        <a:stretch>
          <a:fillRect/>
        </a:stretch>
      </xdr:blipFill>
      <xdr:spPr>
        <a:xfrm>
          <a:off x="4897966" y="1499024"/>
          <a:ext cx="3418417" cy="2420197"/>
        </a:xfrm>
        <a:prstGeom prst="rect">
          <a:avLst/>
        </a:prstGeom>
      </xdr:spPr>
    </xdr:pic>
    <xdr:clientData/>
  </xdr:twoCellAnchor>
  <xdr:twoCellAnchor editAs="oneCell">
    <xdr:from>
      <xdr:col>2</xdr:col>
      <xdr:colOff>116417</xdr:colOff>
      <xdr:row>21</xdr:row>
      <xdr:rowOff>84667</xdr:rowOff>
    </xdr:from>
    <xdr:to>
      <xdr:col>6</xdr:col>
      <xdr:colOff>347133</xdr:colOff>
      <xdr:row>34</xdr:row>
      <xdr:rowOff>112184</xdr:rowOff>
    </xdr:to>
    <xdr:pic>
      <xdr:nvPicPr>
        <xdr:cNvPr id="6" name="5 Imagen">
          <a:extLst>
            <a:ext uri="{FF2B5EF4-FFF2-40B4-BE49-F238E27FC236}">
              <a16:creationId xmlns:a16="http://schemas.microsoft.com/office/drawing/2014/main" id="{256FB6EF-6E8D-4CA5-8600-06C6F46D6A33}"/>
            </a:ext>
          </a:extLst>
        </xdr:cNvPr>
        <xdr:cNvPicPr>
          <a:picLocks noChangeAspect="1"/>
        </xdr:cNvPicPr>
      </xdr:nvPicPr>
      <xdr:blipFill>
        <a:blip xmlns:r="http://schemas.openxmlformats.org/officeDocument/2006/relationships" r:embed="rId5"/>
        <a:stretch>
          <a:fillRect/>
        </a:stretch>
      </xdr:blipFill>
      <xdr:spPr>
        <a:xfrm>
          <a:off x="718397" y="4702387"/>
          <a:ext cx="3431116" cy="2420197"/>
        </a:xfrm>
        <a:prstGeom prst="rect">
          <a:avLst/>
        </a:prstGeom>
      </xdr:spPr>
    </xdr:pic>
    <xdr:clientData/>
  </xdr:twoCellAnchor>
  <xdr:twoCellAnchor editAs="oneCell">
    <xdr:from>
      <xdr:col>8</xdr:col>
      <xdr:colOff>63500</xdr:colOff>
      <xdr:row>21</xdr:row>
      <xdr:rowOff>84666</xdr:rowOff>
    </xdr:from>
    <xdr:to>
      <xdr:col>10</xdr:col>
      <xdr:colOff>929217</xdr:colOff>
      <xdr:row>34</xdr:row>
      <xdr:rowOff>112183</xdr:rowOff>
    </xdr:to>
    <xdr:pic>
      <xdr:nvPicPr>
        <xdr:cNvPr id="7" name="6 Imagen">
          <a:extLst>
            <a:ext uri="{FF2B5EF4-FFF2-40B4-BE49-F238E27FC236}">
              <a16:creationId xmlns:a16="http://schemas.microsoft.com/office/drawing/2014/main" id="{940CE1A7-0A36-4262-9CB3-F7A2785BDBE8}"/>
            </a:ext>
          </a:extLst>
        </xdr:cNvPr>
        <xdr:cNvPicPr>
          <a:picLocks noChangeAspect="1"/>
        </xdr:cNvPicPr>
      </xdr:nvPicPr>
      <xdr:blipFill>
        <a:blip xmlns:r="http://schemas.openxmlformats.org/officeDocument/2006/relationships" r:embed="rId6"/>
        <a:stretch>
          <a:fillRect/>
        </a:stretch>
      </xdr:blipFill>
      <xdr:spPr>
        <a:xfrm>
          <a:off x="4940300" y="4702386"/>
          <a:ext cx="3418417" cy="2420197"/>
        </a:xfrm>
        <a:prstGeom prst="rect">
          <a:avLst/>
        </a:prstGeom>
      </xdr:spPr>
    </xdr:pic>
    <xdr:clientData/>
  </xdr:twoCellAnchor>
  <xdr:twoCellAnchor editAs="oneCell">
    <xdr:from>
      <xdr:col>2</xdr:col>
      <xdr:colOff>105833</xdr:colOff>
      <xdr:row>37</xdr:row>
      <xdr:rowOff>31750</xdr:rowOff>
    </xdr:from>
    <xdr:to>
      <xdr:col>6</xdr:col>
      <xdr:colOff>389889</xdr:colOff>
      <xdr:row>50</xdr:row>
      <xdr:rowOff>97366</xdr:rowOff>
    </xdr:to>
    <xdr:pic>
      <xdr:nvPicPr>
        <xdr:cNvPr id="8" name="7 Imagen">
          <a:extLst>
            <a:ext uri="{FF2B5EF4-FFF2-40B4-BE49-F238E27FC236}">
              <a16:creationId xmlns:a16="http://schemas.microsoft.com/office/drawing/2014/main" id="{7B8FDBDB-155B-4573-B715-69E3E62FDFCE}"/>
            </a:ext>
          </a:extLst>
        </xdr:cNvPr>
        <xdr:cNvPicPr>
          <a:picLocks noChangeAspect="1"/>
        </xdr:cNvPicPr>
      </xdr:nvPicPr>
      <xdr:blipFill>
        <a:blip xmlns:r="http://schemas.openxmlformats.org/officeDocument/2006/relationships" r:embed="rId7"/>
        <a:stretch>
          <a:fillRect/>
        </a:stretch>
      </xdr:blipFill>
      <xdr:spPr>
        <a:xfrm>
          <a:off x="707813" y="7842250"/>
          <a:ext cx="3484456" cy="2458296"/>
        </a:xfrm>
        <a:prstGeom prst="rect">
          <a:avLst/>
        </a:prstGeom>
      </xdr:spPr>
    </xdr:pic>
    <xdr:clientData/>
  </xdr:twoCellAnchor>
  <xdr:twoCellAnchor editAs="oneCell">
    <xdr:from>
      <xdr:col>8</xdr:col>
      <xdr:colOff>31750</xdr:colOff>
      <xdr:row>37</xdr:row>
      <xdr:rowOff>74084</xdr:rowOff>
    </xdr:from>
    <xdr:to>
      <xdr:col>10</xdr:col>
      <xdr:colOff>897467</xdr:colOff>
      <xdr:row>50</xdr:row>
      <xdr:rowOff>101600</xdr:rowOff>
    </xdr:to>
    <xdr:pic>
      <xdr:nvPicPr>
        <xdr:cNvPr id="9" name="8 Imagen">
          <a:extLst>
            <a:ext uri="{FF2B5EF4-FFF2-40B4-BE49-F238E27FC236}">
              <a16:creationId xmlns:a16="http://schemas.microsoft.com/office/drawing/2014/main" id="{9B78E893-730D-4465-A9E8-1D3A3A807B2B}"/>
            </a:ext>
          </a:extLst>
        </xdr:cNvPr>
        <xdr:cNvPicPr>
          <a:picLocks noChangeAspect="1"/>
        </xdr:cNvPicPr>
      </xdr:nvPicPr>
      <xdr:blipFill>
        <a:blip xmlns:r="http://schemas.openxmlformats.org/officeDocument/2006/relationships" r:embed="rId8"/>
        <a:stretch>
          <a:fillRect/>
        </a:stretch>
      </xdr:blipFill>
      <xdr:spPr>
        <a:xfrm>
          <a:off x="4908550" y="7884584"/>
          <a:ext cx="3418417" cy="2420196"/>
        </a:xfrm>
        <a:prstGeom prst="rect">
          <a:avLst/>
        </a:prstGeom>
      </xdr:spPr>
    </xdr:pic>
    <xdr:clientData/>
  </xdr:twoCellAnchor>
  <xdr:twoCellAnchor editAs="oneCell">
    <xdr:from>
      <xdr:col>2</xdr:col>
      <xdr:colOff>148167</xdr:colOff>
      <xdr:row>53</xdr:row>
      <xdr:rowOff>52916</xdr:rowOff>
    </xdr:from>
    <xdr:to>
      <xdr:col>6</xdr:col>
      <xdr:colOff>378883</xdr:colOff>
      <xdr:row>66</xdr:row>
      <xdr:rowOff>80433</xdr:rowOff>
    </xdr:to>
    <xdr:pic>
      <xdr:nvPicPr>
        <xdr:cNvPr id="10" name="9 Imagen">
          <a:extLst>
            <a:ext uri="{FF2B5EF4-FFF2-40B4-BE49-F238E27FC236}">
              <a16:creationId xmlns:a16="http://schemas.microsoft.com/office/drawing/2014/main" id="{C1E34B09-C424-45FE-9175-1E98FC113C55}"/>
            </a:ext>
          </a:extLst>
        </xdr:cNvPr>
        <xdr:cNvPicPr>
          <a:picLocks noChangeAspect="1"/>
        </xdr:cNvPicPr>
      </xdr:nvPicPr>
      <xdr:blipFill>
        <a:blip xmlns:r="http://schemas.openxmlformats.org/officeDocument/2006/relationships" r:embed="rId9"/>
        <a:stretch>
          <a:fillRect/>
        </a:stretch>
      </xdr:blipFill>
      <xdr:spPr>
        <a:xfrm>
          <a:off x="750147" y="11056196"/>
          <a:ext cx="3431116" cy="2420197"/>
        </a:xfrm>
        <a:prstGeom prst="rect">
          <a:avLst/>
        </a:prstGeom>
      </xdr:spPr>
    </xdr:pic>
    <xdr:clientData/>
  </xdr:twoCellAnchor>
  <xdr:twoCellAnchor editAs="oneCell">
    <xdr:from>
      <xdr:col>8</xdr:col>
      <xdr:colOff>52917</xdr:colOff>
      <xdr:row>53</xdr:row>
      <xdr:rowOff>84666</xdr:rowOff>
    </xdr:from>
    <xdr:to>
      <xdr:col>10</xdr:col>
      <xdr:colOff>918634</xdr:colOff>
      <xdr:row>66</xdr:row>
      <xdr:rowOff>112183</xdr:rowOff>
    </xdr:to>
    <xdr:pic>
      <xdr:nvPicPr>
        <xdr:cNvPr id="11" name="10 Imagen">
          <a:extLst>
            <a:ext uri="{FF2B5EF4-FFF2-40B4-BE49-F238E27FC236}">
              <a16:creationId xmlns:a16="http://schemas.microsoft.com/office/drawing/2014/main" id="{34002FF4-3C09-424B-B420-45A3560FF87D}"/>
            </a:ext>
          </a:extLst>
        </xdr:cNvPr>
        <xdr:cNvPicPr>
          <a:picLocks noChangeAspect="1"/>
        </xdr:cNvPicPr>
      </xdr:nvPicPr>
      <xdr:blipFill>
        <a:blip xmlns:r="http://schemas.openxmlformats.org/officeDocument/2006/relationships" r:embed="rId10"/>
        <a:stretch>
          <a:fillRect/>
        </a:stretch>
      </xdr:blipFill>
      <xdr:spPr>
        <a:xfrm>
          <a:off x="4929717" y="11087946"/>
          <a:ext cx="3418417" cy="2420197"/>
        </a:xfrm>
        <a:prstGeom prst="rect">
          <a:avLst/>
        </a:prstGeom>
      </xdr:spPr>
    </xdr:pic>
    <xdr:clientData/>
  </xdr:twoCellAnchor>
  <xdr:twoCellAnchor editAs="oneCell">
    <xdr:from>
      <xdr:col>2</xdr:col>
      <xdr:colOff>148167</xdr:colOff>
      <xdr:row>69</xdr:row>
      <xdr:rowOff>74084</xdr:rowOff>
    </xdr:from>
    <xdr:to>
      <xdr:col>6</xdr:col>
      <xdr:colOff>317923</xdr:colOff>
      <xdr:row>82</xdr:row>
      <xdr:rowOff>55880</xdr:rowOff>
    </xdr:to>
    <xdr:pic>
      <xdr:nvPicPr>
        <xdr:cNvPr id="12" name="11 Imagen">
          <a:extLst>
            <a:ext uri="{FF2B5EF4-FFF2-40B4-BE49-F238E27FC236}">
              <a16:creationId xmlns:a16="http://schemas.microsoft.com/office/drawing/2014/main" id="{850BAD2B-6162-4031-98EB-3D3AB9D5F2AE}"/>
            </a:ext>
          </a:extLst>
        </xdr:cNvPr>
        <xdr:cNvPicPr>
          <a:picLocks noChangeAspect="1"/>
        </xdr:cNvPicPr>
      </xdr:nvPicPr>
      <xdr:blipFill>
        <a:blip xmlns:r="http://schemas.openxmlformats.org/officeDocument/2006/relationships" r:embed="rId11"/>
        <a:stretch>
          <a:fillRect/>
        </a:stretch>
      </xdr:blipFill>
      <xdr:spPr>
        <a:xfrm>
          <a:off x="750147" y="14224424"/>
          <a:ext cx="3370156" cy="2374476"/>
        </a:xfrm>
        <a:prstGeom prst="rect">
          <a:avLst/>
        </a:prstGeom>
      </xdr:spPr>
    </xdr:pic>
    <xdr:clientData/>
  </xdr:twoCellAnchor>
  <xdr:twoCellAnchor editAs="oneCell">
    <xdr:from>
      <xdr:col>8</xdr:col>
      <xdr:colOff>10584</xdr:colOff>
      <xdr:row>69</xdr:row>
      <xdr:rowOff>95250</xdr:rowOff>
    </xdr:from>
    <xdr:to>
      <xdr:col>10</xdr:col>
      <xdr:colOff>876301</xdr:colOff>
      <xdr:row>82</xdr:row>
      <xdr:rowOff>122766</xdr:rowOff>
    </xdr:to>
    <xdr:pic>
      <xdr:nvPicPr>
        <xdr:cNvPr id="13" name="12 Imagen">
          <a:extLst>
            <a:ext uri="{FF2B5EF4-FFF2-40B4-BE49-F238E27FC236}">
              <a16:creationId xmlns:a16="http://schemas.microsoft.com/office/drawing/2014/main" id="{BDA16EA1-1574-41F3-811E-EDE7E380D1E6}"/>
            </a:ext>
          </a:extLst>
        </xdr:cNvPr>
        <xdr:cNvPicPr>
          <a:picLocks noChangeAspect="1"/>
        </xdr:cNvPicPr>
      </xdr:nvPicPr>
      <xdr:blipFill>
        <a:blip xmlns:r="http://schemas.openxmlformats.org/officeDocument/2006/relationships" r:embed="rId12"/>
        <a:stretch>
          <a:fillRect/>
        </a:stretch>
      </xdr:blipFill>
      <xdr:spPr>
        <a:xfrm>
          <a:off x="4887384" y="14245590"/>
          <a:ext cx="3418417" cy="2420196"/>
        </a:xfrm>
        <a:prstGeom prst="rect">
          <a:avLst/>
        </a:prstGeom>
      </xdr:spPr>
    </xdr:pic>
    <xdr:clientData/>
  </xdr:twoCellAnchor>
  <xdr:twoCellAnchor editAs="oneCell">
    <xdr:from>
      <xdr:col>2</xdr:col>
      <xdr:colOff>169333</xdr:colOff>
      <xdr:row>85</xdr:row>
      <xdr:rowOff>52916</xdr:rowOff>
    </xdr:from>
    <xdr:to>
      <xdr:col>6</xdr:col>
      <xdr:colOff>400049</xdr:colOff>
      <xdr:row>98</xdr:row>
      <xdr:rowOff>80433</xdr:rowOff>
    </xdr:to>
    <xdr:pic>
      <xdr:nvPicPr>
        <xdr:cNvPr id="14" name="13 Imagen">
          <a:extLst>
            <a:ext uri="{FF2B5EF4-FFF2-40B4-BE49-F238E27FC236}">
              <a16:creationId xmlns:a16="http://schemas.microsoft.com/office/drawing/2014/main" id="{7770C66B-92FD-49CF-8AB2-BBD530809E39}"/>
            </a:ext>
          </a:extLst>
        </xdr:cNvPr>
        <xdr:cNvPicPr>
          <a:picLocks noChangeAspect="1"/>
        </xdr:cNvPicPr>
      </xdr:nvPicPr>
      <xdr:blipFill>
        <a:blip xmlns:r="http://schemas.openxmlformats.org/officeDocument/2006/relationships" r:embed="rId13"/>
        <a:stretch>
          <a:fillRect/>
        </a:stretch>
      </xdr:blipFill>
      <xdr:spPr>
        <a:xfrm>
          <a:off x="771313" y="17350316"/>
          <a:ext cx="3431116" cy="2420197"/>
        </a:xfrm>
        <a:prstGeom prst="rect">
          <a:avLst/>
        </a:prstGeom>
      </xdr:spPr>
    </xdr:pic>
    <xdr:clientData/>
  </xdr:twoCellAnchor>
  <xdr:twoCellAnchor editAs="oneCell">
    <xdr:from>
      <xdr:col>7</xdr:col>
      <xdr:colOff>349250</xdr:colOff>
      <xdr:row>85</xdr:row>
      <xdr:rowOff>52917</xdr:rowOff>
    </xdr:from>
    <xdr:to>
      <xdr:col>10</xdr:col>
      <xdr:colOff>833967</xdr:colOff>
      <xdr:row>98</xdr:row>
      <xdr:rowOff>80434</xdr:rowOff>
    </xdr:to>
    <xdr:pic>
      <xdr:nvPicPr>
        <xdr:cNvPr id="15" name="14 Imagen">
          <a:extLst>
            <a:ext uri="{FF2B5EF4-FFF2-40B4-BE49-F238E27FC236}">
              <a16:creationId xmlns:a16="http://schemas.microsoft.com/office/drawing/2014/main" id="{7F06BC50-0D15-47B7-AE3E-3749255D422A}"/>
            </a:ext>
          </a:extLst>
        </xdr:cNvPr>
        <xdr:cNvPicPr>
          <a:picLocks noChangeAspect="1"/>
        </xdr:cNvPicPr>
      </xdr:nvPicPr>
      <xdr:blipFill>
        <a:blip xmlns:r="http://schemas.openxmlformats.org/officeDocument/2006/relationships" r:embed="rId14"/>
        <a:stretch>
          <a:fillRect/>
        </a:stretch>
      </xdr:blipFill>
      <xdr:spPr>
        <a:xfrm>
          <a:off x="4837430" y="17350317"/>
          <a:ext cx="3426037" cy="2420197"/>
        </a:xfrm>
        <a:prstGeom prst="rect">
          <a:avLst/>
        </a:prstGeom>
      </xdr:spPr>
    </xdr:pic>
    <xdr:clientData/>
  </xdr:twoCellAnchor>
  <xdr:twoCellAnchor editAs="oneCell">
    <xdr:from>
      <xdr:col>2</xdr:col>
      <xdr:colOff>169333</xdr:colOff>
      <xdr:row>101</xdr:row>
      <xdr:rowOff>74083</xdr:rowOff>
    </xdr:from>
    <xdr:to>
      <xdr:col>6</xdr:col>
      <xdr:colOff>369569</xdr:colOff>
      <xdr:row>114</xdr:row>
      <xdr:rowOff>78740</xdr:rowOff>
    </xdr:to>
    <xdr:pic>
      <xdr:nvPicPr>
        <xdr:cNvPr id="16" name="15 Imagen">
          <a:extLst>
            <a:ext uri="{FF2B5EF4-FFF2-40B4-BE49-F238E27FC236}">
              <a16:creationId xmlns:a16="http://schemas.microsoft.com/office/drawing/2014/main" id="{9C5F11E1-9EFF-44BE-B90F-FA639B13DD51}"/>
            </a:ext>
          </a:extLst>
        </xdr:cNvPr>
        <xdr:cNvPicPr>
          <a:picLocks noChangeAspect="1"/>
        </xdr:cNvPicPr>
      </xdr:nvPicPr>
      <xdr:blipFill>
        <a:blip xmlns:r="http://schemas.openxmlformats.org/officeDocument/2006/relationships" r:embed="rId15"/>
        <a:stretch>
          <a:fillRect/>
        </a:stretch>
      </xdr:blipFill>
      <xdr:spPr>
        <a:xfrm>
          <a:off x="771313" y="20518543"/>
          <a:ext cx="3400636" cy="2397337"/>
        </a:xfrm>
        <a:prstGeom prst="rect">
          <a:avLst/>
        </a:prstGeom>
      </xdr:spPr>
    </xdr:pic>
    <xdr:clientData/>
  </xdr:twoCellAnchor>
  <xdr:twoCellAnchor editAs="oneCell">
    <xdr:from>
      <xdr:col>7</xdr:col>
      <xdr:colOff>370417</xdr:colOff>
      <xdr:row>101</xdr:row>
      <xdr:rowOff>74083</xdr:rowOff>
    </xdr:from>
    <xdr:to>
      <xdr:col>10</xdr:col>
      <xdr:colOff>855134</xdr:colOff>
      <xdr:row>114</xdr:row>
      <xdr:rowOff>101600</xdr:rowOff>
    </xdr:to>
    <xdr:pic>
      <xdr:nvPicPr>
        <xdr:cNvPr id="17" name="16 Imagen">
          <a:extLst>
            <a:ext uri="{FF2B5EF4-FFF2-40B4-BE49-F238E27FC236}">
              <a16:creationId xmlns:a16="http://schemas.microsoft.com/office/drawing/2014/main" id="{DF4BE204-F40C-4968-9E58-22D24824DCBA}"/>
            </a:ext>
          </a:extLst>
        </xdr:cNvPr>
        <xdr:cNvPicPr>
          <a:picLocks noChangeAspect="1"/>
        </xdr:cNvPicPr>
      </xdr:nvPicPr>
      <xdr:blipFill>
        <a:blip xmlns:r="http://schemas.openxmlformats.org/officeDocument/2006/relationships" r:embed="rId16"/>
        <a:stretch>
          <a:fillRect/>
        </a:stretch>
      </xdr:blipFill>
      <xdr:spPr>
        <a:xfrm>
          <a:off x="4858597" y="20518543"/>
          <a:ext cx="3426037" cy="2420197"/>
        </a:xfrm>
        <a:prstGeom prst="rect">
          <a:avLst/>
        </a:prstGeom>
      </xdr:spPr>
    </xdr:pic>
    <xdr:clientData/>
  </xdr:twoCellAnchor>
  <xdr:twoCellAnchor editAs="oneCell">
    <xdr:from>
      <xdr:col>2</xdr:col>
      <xdr:colOff>137583</xdr:colOff>
      <xdr:row>117</xdr:row>
      <xdr:rowOff>52917</xdr:rowOff>
    </xdr:from>
    <xdr:to>
      <xdr:col>6</xdr:col>
      <xdr:colOff>337819</xdr:colOff>
      <xdr:row>130</xdr:row>
      <xdr:rowOff>57573</xdr:rowOff>
    </xdr:to>
    <xdr:pic>
      <xdr:nvPicPr>
        <xdr:cNvPr id="18" name="18 Imagen">
          <a:extLst>
            <a:ext uri="{FF2B5EF4-FFF2-40B4-BE49-F238E27FC236}">
              <a16:creationId xmlns:a16="http://schemas.microsoft.com/office/drawing/2014/main" id="{218A4911-05D8-47D0-A95C-EE224F8DFBEA}"/>
            </a:ext>
          </a:extLst>
        </xdr:cNvPr>
        <xdr:cNvPicPr>
          <a:picLocks noChangeAspect="1"/>
        </xdr:cNvPicPr>
      </xdr:nvPicPr>
      <xdr:blipFill>
        <a:blip xmlns:r="http://schemas.openxmlformats.org/officeDocument/2006/relationships" r:embed="rId17"/>
        <a:stretch>
          <a:fillRect/>
        </a:stretch>
      </xdr:blipFill>
      <xdr:spPr>
        <a:xfrm>
          <a:off x="739563" y="23644437"/>
          <a:ext cx="3400636" cy="2397336"/>
        </a:xfrm>
        <a:prstGeom prst="rect">
          <a:avLst/>
        </a:prstGeom>
      </xdr:spPr>
    </xdr:pic>
    <xdr:clientData/>
  </xdr:twoCellAnchor>
  <xdr:twoCellAnchor editAs="oneCell">
    <xdr:from>
      <xdr:col>7</xdr:col>
      <xdr:colOff>349250</xdr:colOff>
      <xdr:row>117</xdr:row>
      <xdr:rowOff>84667</xdr:rowOff>
    </xdr:from>
    <xdr:to>
      <xdr:col>10</xdr:col>
      <xdr:colOff>833967</xdr:colOff>
      <xdr:row>130</xdr:row>
      <xdr:rowOff>104563</xdr:rowOff>
    </xdr:to>
    <xdr:pic>
      <xdr:nvPicPr>
        <xdr:cNvPr id="19" name="19 Imagen">
          <a:extLst>
            <a:ext uri="{FF2B5EF4-FFF2-40B4-BE49-F238E27FC236}">
              <a16:creationId xmlns:a16="http://schemas.microsoft.com/office/drawing/2014/main" id="{78F4D15B-6D60-4209-A65A-3B5FBED705C9}"/>
            </a:ext>
          </a:extLst>
        </xdr:cNvPr>
        <xdr:cNvPicPr>
          <a:picLocks noChangeAspect="1"/>
        </xdr:cNvPicPr>
      </xdr:nvPicPr>
      <xdr:blipFill>
        <a:blip xmlns:r="http://schemas.openxmlformats.org/officeDocument/2006/relationships" r:embed="rId18"/>
        <a:stretch>
          <a:fillRect/>
        </a:stretch>
      </xdr:blipFill>
      <xdr:spPr>
        <a:xfrm>
          <a:off x="4837430" y="23676187"/>
          <a:ext cx="3426037" cy="2412576"/>
        </a:xfrm>
        <a:prstGeom prst="rect">
          <a:avLst/>
        </a:prstGeom>
      </xdr:spPr>
    </xdr:pic>
    <xdr:clientData/>
  </xdr:twoCellAnchor>
  <xdr:twoCellAnchor editAs="oneCell">
    <xdr:from>
      <xdr:col>2</xdr:col>
      <xdr:colOff>148167</xdr:colOff>
      <xdr:row>133</xdr:row>
      <xdr:rowOff>74083</xdr:rowOff>
    </xdr:from>
    <xdr:to>
      <xdr:col>6</xdr:col>
      <xdr:colOff>348403</xdr:colOff>
      <xdr:row>146</xdr:row>
      <xdr:rowOff>78740</xdr:rowOff>
    </xdr:to>
    <xdr:pic>
      <xdr:nvPicPr>
        <xdr:cNvPr id="20" name="20 Imagen">
          <a:extLst>
            <a:ext uri="{FF2B5EF4-FFF2-40B4-BE49-F238E27FC236}">
              <a16:creationId xmlns:a16="http://schemas.microsoft.com/office/drawing/2014/main" id="{3A776E9F-288D-4A9D-9BD7-B15E0E7FD055}"/>
            </a:ext>
          </a:extLst>
        </xdr:cNvPr>
        <xdr:cNvPicPr>
          <a:picLocks noChangeAspect="1"/>
        </xdr:cNvPicPr>
      </xdr:nvPicPr>
      <xdr:blipFill>
        <a:blip xmlns:r="http://schemas.openxmlformats.org/officeDocument/2006/relationships" r:embed="rId19"/>
        <a:stretch>
          <a:fillRect/>
        </a:stretch>
      </xdr:blipFill>
      <xdr:spPr>
        <a:xfrm>
          <a:off x="750147" y="26873623"/>
          <a:ext cx="3400636" cy="2397337"/>
        </a:xfrm>
        <a:prstGeom prst="rect">
          <a:avLst/>
        </a:prstGeom>
      </xdr:spPr>
    </xdr:pic>
    <xdr:clientData/>
  </xdr:twoCellAnchor>
  <xdr:twoCellAnchor editAs="oneCell">
    <xdr:from>
      <xdr:col>8</xdr:col>
      <xdr:colOff>10584</xdr:colOff>
      <xdr:row>133</xdr:row>
      <xdr:rowOff>52917</xdr:rowOff>
    </xdr:from>
    <xdr:to>
      <xdr:col>10</xdr:col>
      <xdr:colOff>845821</xdr:colOff>
      <xdr:row>146</xdr:row>
      <xdr:rowOff>57574</xdr:rowOff>
    </xdr:to>
    <xdr:pic>
      <xdr:nvPicPr>
        <xdr:cNvPr id="21" name="21 Imagen">
          <a:extLst>
            <a:ext uri="{FF2B5EF4-FFF2-40B4-BE49-F238E27FC236}">
              <a16:creationId xmlns:a16="http://schemas.microsoft.com/office/drawing/2014/main" id="{57658AE4-C366-478A-B634-EB3B60C0EB48}"/>
            </a:ext>
          </a:extLst>
        </xdr:cNvPr>
        <xdr:cNvPicPr>
          <a:picLocks noChangeAspect="1"/>
        </xdr:cNvPicPr>
      </xdr:nvPicPr>
      <xdr:blipFill>
        <a:blip xmlns:r="http://schemas.openxmlformats.org/officeDocument/2006/relationships" r:embed="rId20"/>
        <a:stretch>
          <a:fillRect/>
        </a:stretch>
      </xdr:blipFill>
      <xdr:spPr>
        <a:xfrm>
          <a:off x="4887384" y="26852457"/>
          <a:ext cx="3387937" cy="239733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313EF8ED-C7AF-48E1-92E2-AFC10034C18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FD23BE09-6A6D-4BC9-B032-60F4E7FDB89C}"/>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59DD3DD5-59E0-4D8E-B68A-3AF707FF76AB}"/>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3C1428D5-0B3E-44BC-B8F9-C63052CAF275}"/>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4B63F42A-E0A4-4557-A52B-7B1D54A3408A}"/>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421</xdr:row>
      <xdr:rowOff>0</xdr:rowOff>
    </xdr:from>
    <xdr:ext cx="2217420" cy="0"/>
    <xdr:pic>
      <xdr:nvPicPr>
        <xdr:cNvPr id="7" name="Imagen 6">
          <a:extLst>
            <a:ext uri="{FF2B5EF4-FFF2-40B4-BE49-F238E27FC236}">
              <a16:creationId xmlns:a16="http://schemas.microsoft.com/office/drawing/2014/main" id="{B096CF2A-CC8B-41AE-996B-4CB651A6D1A4}"/>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8" name="Imagen 7">
          <a:extLst>
            <a:ext uri="{FF2B5EF4-FFF2-40B4-BE49-F238E27FC236}">
              <a16:creationId xmlns:a16="http://schemas.microsoft.com/office/drawing/2014/main" id="{2F345118-CFDE-4E9A-BD4F-704B3CF892CA}"/>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9" name="Imagen 8">
          <a:extLst>
            <a:ext uri="{FF2B5EF4-FFF2-40B4-BE49-F238E27FC236}">
              <a16:creationId xmlns:a16="http://schemas.microsoft.com/office/drawing/2014/main" id="{A17537D4-5394-4CF5-BBD6-E17887B132BC}"/>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oneCellAnchor>
    <xdr:from>
      <xdr:col>6</xdr:col>
      <xdr:colOff>349251</xdr:colOff>
      <xdr:row>374</xdr:row>
      <xdr:rowOff>74083</xdr:rowOff>
    </xdr:from>
    <xdr:ext cx="3352800" cy="2514600"/>
    <xdr:pic>
      <xdr:nvPicPr>
        <xdr:cNvPr id="10" name="Imagen 9">
          <a:extLst>
            <a:ext uri="{FF2B5EF4-FFF2-40B4-BE49-F238E27FC236}">
              <a16:creationId xmlns:a16="http://schemas.microsoft.com/office/drawing/2014/main" id="{A304E12E-606C-4C48-8CCE-83AA0806B00B}"/>
            </a:ext>
          </a:extLst>
        </xdr:cNvPr>
        <xdr:cNvPicPr>
          <a:picLocks noChangeAspect="1"/>
        </xdr:cNvPicPr>
      </xdr:nvPicPr>
      <xdr:blipFill>
        <a:blip xmlns:r="http://schemas.openxmlformats.org/officeDocument/2006/relationships" r:embed="rId5"/>
        <a:stretch>
          <a:fillRect/>
        </a:stretch>
      </xdr:blipFill>
      <xdr:spPr>
        <a:xfrm>
          <a:off x="4951731" y="40726783"/>
          <a:ext cx="3352800" cy="2514600"/>
        </a:xfrm>
        <a:prstGeom prst="rect">
          <a:avLst/>
        </a:prstGeom>
      </xdr:spPr>
    </xdr:pic>
    <xdr:clientData/>
  </xdr:oneCellAnchor>
  <xdr:oneCellAnchor>
    <xdr:from>
      <xdr:col>0</xdr:col>
      <xdr:colOff>275165</xdr:colOff>
      <xdr:row>374</xdr:row>
      <xdr:rowOff>84667</xdr:rowOff>
    </xdr:from>
    <xdr:ext cx="3352800" cy="2514600"/>
    <xdr:pic>
      <xdr:nvPicPr>
        <xdr:cNvPr id="11" name="Imagen 10">
          <a:extLst>
            <a:ext uri="{FF2B5EF4-FFF2-40B4-BE49-F238E27FC236}">
              <a16:creationId xmlns:a16="http://schemas.microsoft.com/office/drawing/2014/main" id="{8445D7D3-E8E1-43CD-8373-C79F649D9603}"/>
            </a:ext>
          </a:extLst>
        </xdr:cNvPr>
        <xdr:cNvPicPr>
          <a:picLocks noChangeAspect="1"/>
        </xdr:cNvPicPr>
      </xdr:nvPicPr>
      <xdr:blipFill>
        <a:blip xmlns:r="http://schemas.openxmlformats.org/officeDocument/2006/relationships" r:embed="rId6"/>
        <a:stretch>
          <a:fillRect/>
        </a:stretch>
      </xdr:blipFill>
      <xdr:spPr>
        <a:xfrm>
          <a:off x="275165" y="40737367"/>
          <a:ext cx="3352800" cy="2514600"/>
        </a:xfrm>
        <a:prstGeom prst="rect">
          <a:avLst/>
        </a:prstGeom>
      </xdr:spPr>
    </xdr:pic>
    <xdr:clientData/>
  </xdr:oneCellAnchor>
  <xdr:oneCellAnchor>
    <xdr:from>
      <xdr:col>0</xdr:col>
      <xdr:colOff>296333</xdr:colOff>
      <xdr:row>518</xdr:row>
      <xdr:rowOff>95250</xdr:rowOff>
    </xdr:from>
    <xdr:ext cx="3349241" cy="2524648"/>
    <xdr:pic>
      <xdr:nvPicPr>
        <xdr:cNvPr id="12" name="Imagen 11">
          <a:extLst>
            <a:ext uri="{FF2B5EF4-FFF2-40B4-BE49-F238E27FC236}">
              <a16:creationId xmlns:a16="http://schemas.microsoft.com/office/drawing/2014/main" id="{B12F449B-F52F-41EA-A978-1FB6F94AF24C}"/>
            </a:ext>
          </a:extLst>
        </xdr:cNvPr>
        <xdr:cNvPicPr>
          <a:picLocks noChangeAspect="1"/>
        </xdr:cNvPicPr>
      </xdr:nvPicPr>
      <xdr:blipFill>
        <a:blip xmlns:r="http://schemas.openxmlformats.org/officeDocument/2006/relationships" r:embed="rId7"/>
        <a:stretch>
          <a:fillRect/>
        </a:stretch>
      </xdr:blipFill>
      <xdr:spPr>
        <a:xfrm>
          <a:off x="296333" y="62022990"/>
          <a:ext cx="3349241" cy="2524648"/>
        </a:xfrm>
        <a:prstGeom prst="rect">
          <a:avLst/>
        </a:prstGeom>
      </xdr:spPr>
    </xdr:pic>
    <xdr:clientData/>
  </xdr:oneCellAnchor>
  <xdr:oneCellAnchor>
    <xdr:from>
      <xdr:col>6</xdr:col>
      <xdr:colOff>444500</xdr:colOff>
      <xdr:row>518</xdr:row>
      <xdr:rowOff>95250</xdr:rowOff>
    </xdr:from>
    <xdr:ext cx="3315872" cy="2486548"/>
    <xdr:pic>
      <xdr:nvPicPr>
        <xdr:cNvPr id="13" name="Imagen 12">
          <a:extLst>
            <a:ext uri="{FF2B5EF4-FFF2-40B4-BE49-F238E27FC236}">
              <a16:creationId xmlns:a16="http://schemas.microsoft.com/office/drawing/2014/main" id="{F977F277-FE6D-4374-89D1-BD9560CBE43C}"/>
            </a:ext>
          </a:extLst>
        </xdr:cNvPr>
        <xdr:cNvPicPr>
          <a:picLocks noChangeAspect="1"/>
        </xdr:cNvPicPr>
      </xdr:nvPicPr>
      <xdr:blipFill>
        <a:blip xmlns:r="http://schemas.openxmlformats.org/officeDocument/2006/relationships" r:embed="rId8"/>
        <a:stretch>
          <a:fillRect/>
        </a:stretch>
      </xdr:blipFill>
      <xdr:spPr>
        <a:xfrm>
          <a:off x="5046980" y="62022990"/>
          <a:ext cx="3315872" cy="2486548"/>
        </a:xfrm>
        <a:prstGeom prst="rect">
          <a:avLst/>
        </a:prstGeom>
      </xdr:spPr>
    </xdr:pic>
    <xdr:clientData/>
  </xdr:oneCellAnchor>
  <xdr:oneCellAnchor>
    <xdr:from>
      <xdr:col>0</xdr:col>
      <xdr:colOff>590550</xdr:colOff>
      <xdr:row>534</xdr:row>
      <xdr:rowOff>76200</xdr:rowOff>
    </xdr:from>
    <xdr:ext cx="3322320" cy="2491740"/>
    <xdr:pic>
      <xdr:nvPicPr>
        <xdr:cNvPr id="14" name="Imagen 13">
          <a:extLst>
            <a:ext uri="{FF2B5EF4-FFF2-40B4-BE49-F238E27FC236}">
              <a16:creationId xmlns:a16="http://schemas.microsoft.com/office/drawing/2014/main" id="{28276A5D-BF0E-4DFB-BBEA-39743D2A3F55}"/>
            </a:ext>
          </a:extLst>
        </xdr:cNvPr>
        <xdr:cNvPicPr>
          <a:picLocks noChangeAspect="1"/>
        </xdr:cNvPicPr>
      </xdr:nvPicPr>
      <xdr:blipFill>
        <a:blip xmlns:r="http://schemas.openxmlformats.org/officeDocument/2006/relationships" r:embed="rId9"/>
        <a:stretch>
          <a:fillRect/>
        </a:stretch>
      </xdr:blipFill>
      <xdr:spPr>
        <a:xfrm>
          <a:off x="590550" y="64945260"/>
          <a:ext cx="3322320" cy="2491740"/>
        </a:xfrm>
        <a:prstGeom prst="rect">
          <a:avLst/>
        </a:prstGeom>
      </xdr:spPr>
    </xdr:pic>
    <xdr:clientData/>
  </xdr:oneCellAnchor>
  <xdr:oneCellAnchor>
    <xdr:from>
      <xdr:col>0</xdr:col>
      <xdr:colOff>133350</xdr:colOff>
      <xdr:row>438</xdr:row>
      <xdr:rowOff>66675</xdr:rowOff>
    </xdr:from>
    <xdr:ext cx="3360420" cy="2522220"/>
    <xdr:pic>
      <xdr:nvPicPr>
        <xdr:cNvPr id="15" name="Imagen 14">
          <a:extLst>
            <a:ext uri="{FF2B5EF4-FFF2-40B4-BE49-F238E27FC236}">
              <a16:creationId xmlns:a16="http://schemas.microsoft.com/office/drawing/2014/main" id="{4ADE987C-2CE0-4CE9-B825-9DEE0F099666}"/>
            </a:ext>
          </a:extLst>
        </xdr:cNvPr>
        <xdr:cNvPicPr>
          <a:picLocks noChangeAspect="1"/>
        </xdr:cNvPicPr>
      </xdr:nvPicPr>
      <xdr:blipFill>
        <a:blip xmlns:r="http://schemas.openxmlformats.org/officeDocument/2006/relationships" r:embed="rId10"/>
        <a:stretch>
          <a:fillRect/>
        </a:stretch>
      </xdr:blipFill>
      <xdr:spPr>
        <a:xfrm>
          <a:off x="133350" y="49764315"/>
          <a:ext cx="3360420" cy="2522220"/>
        </a:xfrm>
        <a:prstGeom prst="rect">
          <a:avLst/>
        </a:prstGeom>
      </xdr:spPr>
    </xdr:pic>
    <xdr:clientData/>
  </xdr:oneCellAnchor>
  <xdr:oneCellAnchor>
    <xdr:from>
      <xdr:col>6</xdr:col>
      <xdr:colOff>428625</xdr:colOff>
      <xdr:row>534</xdr:row>
      <xdr:rowOff>76200</xdr:rowOff>
    </xdr:from>
    <xdr:ext cx="3360420" cy="2522220"/>
    <xdr:pic>
      <xdr:nvPicPr>
        <xdr:cNvPr id="16" name="Imagen 15">
          <a:extLst>
            <a:ext uri="{FF2B5EF4-FFF2-40B4-BE49-F238E27FC236}">
              <a16:creationId xmlns:a16="http://schemas.microsoft.com/office/drawing/2014/main" id="{1620D65D-4302-4295-9898-C10CC6A7D5E8}"/>
            </a:ext>
          </a:extLst>
        </xdr:cNvPr>
        <xdr:cNvPicPr>
          <a:picLocks noChangeAspect="1"/>
        </xdr:cNvPicPr>
      </xdr:nvPicPr>
      <xdr:blipFill>
        <a:blip xmlns:r="http://schemas.openxmlformats.org/officeDocument/2006/relationships" r:embed="rId11"/>
        <a:stretch>
          <a:fillRect/>
        </a:stretch>
      </xdr:blipFill>
      <xdr:spPr>
        <a:xfrm>
          <a:off x="5031105" y="64945260"/>
          <a:ext cx="3360420" cy="2522220"/>
        </a:xfrm>
        <a:prstGeom prst="rect">
          <a:avLst/>
        </a:prstGeom>
      </xdr:spPr>
    </xdr:pic>
    <xdr:clientData/>
  </xdr:oneCellAnchor>
  <xdr:oneCellAnchor>
    <xdr:from>
      <xdr:col>0</xdr:col>
      <xdr:colOff>314325</xdr:colOff>
      <xdr:row>582</xdr:row>
      <xdr:rowOff>76200</xdr:rowOff>
    </xdr:from>
    <xdr:ext cx="3352800" cy="2514600"/>
    <xdr:pic>
      <xdr:nvPicPr>
        <xdr:cNvPr id="17" name="Imagen 16">
          <a:extLst>
            <a:ext uri="{FF2B5EF4-FFF2-40B4-BE49-F238E27FC236}">
              <a16:creationId xmlns:a16="http://schemas.microsoft.com/office/drawing/2014/main" id="{A01E7DEE-F94C-4FDB-83E9-7BB7D63A6BEA}"/>
            </a:ext>
          </a:extLst>
        </xdr:cNvPr>
        <xdr:cNvPicPr>
          <a:picLocks noChangeAspect="1"/>
        </xdr:cNvPicPr>
      </xdr:nvPicPr>
      <xdr:blipFill>
        <a:blip xmlns:r="http://schemas.openxmlformats.org/officeDocument/2006/relationships" r:embed="rId12"/>
        <a:stretch>
          <a:fillRect/>
        </a:stretch>
      </xdr:blipFill>
      <xdr:spPr>
        <a:xfrm>
          <a:off x="314325" y="73776840"/>
          <a:ext cx="3352800" cy="2514600"/>
        </a:xfrm>
        <a:prstGeom prst="rect">
          <a:avLst/>
        </a:prstGeom>
      </xdr:spPr>
    </xdr:pic>
    <xdr:clientData/>
  </xdr:oneCellAnchor>
  <xdr:oneCellAnchor>
    <xdr:from>
      <xdr:col>6</xdr:col>
      <xdr:colOff>314325</xdr:colOff>
      <xdr:row>582</xdr:row>
      <xdr:rowOff>47625</xdr:rowOff>
    </xdr:from>
    <xdr:ext cx="3352800" cy="2514600"/>
    <xdr:pic>
      <xdr:nvPicPr>
        <xdr:cNvPr id="18" name="Imagen 17">
          <a:extLst>
            <a:ext uri="{FF2B5EF4-FFF2-40B4-BE49-F238E27FC236}">
              <a16:creationId xmlns:a16="http://schemas.microsoft.com/office/drawing/2014/main" id="{D87C337C-1471-43A4-B223-CE1E4D7B89CB}"/>
            </a:ext>
          </a:extLst>
        </xdr:cNvPr>
        <xdr:cNvPicPr>
          <a:picLocks noChangeAspect="1"/>
        </xdr:cNvPicPr>
      </xdr:nvPicPr>
      <xdr:blipFill>
        <a:blip xmlns:r="http://schemas.openxmlformats.org/officeDocument/2006/relationships" r:embed="rId13"/>
        <a:stretch>
          <a:fillRect/>
        </a:stretch>
      </xdr:blipFill>
      <xdr:spPr>
        <a:xfrm>
          <a:off x="4916805" y="73748265"/>
          <a:ext cx="3352800" cy="2514600"/>
        </a:xfrm>
        <a:prstGeom prst="rect">
          <a:avLst/>
        </a:prstGeom>
      </xdr:spPr>
    </xdr:pic>
    <xdr:clientData/>
  </xdr:oneCellAnchor>
  <xdr:oneCellAnchor>
    <xdr:from>
      <xdr:col>0</xdr:col>
      <xdr:colOff>304800</xdr:colOff>
      <xdr:row>166</xdr:row>
      <xdr:rowOff>38100</xdr:rowOff>
    </xdr:from>
    <xdr:ext cx="3360420" cy="2522220"/>
    <xdr:pic>
      <xdr:nvPicPr>
        <xdr:cNvPr id="19" name="Imagen 18">
          <a:extLst>
            <a:ext uri="{FF2B5EF4-FFF2-40B4-BE49-F238E27FC236}">
              <a16:creationId xmlns:a16="http://schemas.microsoft.com/office/drawing/2014/main" id="{CE4A2E3E-7AB1-40B0-8360-49076BC22AC7}"/>
            </a:ext>
          </a:extLst>
        </xdr:cNvPr>
        <xdr:cNvPicPr>
          <a:picLocks noChangeAspect="1"/>
        </xdr:cNvPicPr>
      </xdr:nvPicPr>
      <xdr:blipFill>
        <a:blip xmlns:r="http://schemas.openxmlformats.org/officeDocument/2006/relationships" r:embed="rId14"/>
        <a:stretch>
          <a:fillRect/>
        </a:stretch>
      </xdr:blipFill>
      <xdr:spPr>
        <a:xfrm>
          <a:off x="304800" y="10226040"/>
          <a:ext cx="3360420" cy="2522220"/>
        </a:xfrm>
        <a:prstGeom prst="rect">
          <a:avLst/>
        </a:prstGeom>
      </xdr:spPr>
    </xdr:pic>
    <xdr:clientData/>
  </xdr:oneCellAnchor>
  <xdr:oneCellAnchor>
    <xdr:from>
      <xdr:col>6</xdr:col>
      <xdr:colOff>438150</xdr:colOff>
      <xdr:row>166</xdr:row>
      <xdr:rowOff>57150</xdr:rowOff>
    </xdr:from>
    <xdr:ext cx="3360420" cy="2514600"/>
    <xdr:pic>
      <xdr:nvPicPr>
        <xdr:cNvPr id="20" name="Imagen 19">
          <a:extLst>
            <a:ext uri="{FF2B5EF4-FFF2-40B4-BE49-F238E27FC236}">
              <a16:creationId xmlns:a16="http://schemas.microsoft.com/office/drawing/2014/main" id="{77E5AA09-ADF3-4E67-8948-920FA3650CCB}"/>
            </a:ext>
          </a:extLst>
        </xdr:cNvPr>
        <xdr:cNvPicPr>
          <a:picLocks noChangeAspect="1"/>
        </xdr:cNvPicPr>
      </xdr:nvPicPr>
      <xdr:blipFill>
        <a:blip xmlns:r="http://schemas.openxmlformats.org/officeDocument/2006/relationships" r:embed="rId15"/>
        <a:stretch>
          <a:fillRect/>
        </a:stretch>
      </xdr:blipFill>
      <xdr:spPr>
        <a:xfrm>
          <a:off x="5040630" y="10245090"/>
          <a:ext cx="3360420" cy="2514600"/>
        </a:xfrm>
        <a:prstGeom prst="rect">
          <a:avLst/>
        </a:prstGeom>
      </xdr:spPr>
    </xdr:pic>
    <xdr:clientData/>
  </xdr:oneCellAnchor>
  <xdr:oneCellAnchor>
    <xdr:from>
      <xdr:col>0</xdr:col>
      <xdr:colOff>314325</xdr:colOff>
      <xdr:row>486</xdr:row>
      <xdr:rowOff>85725</xdr:rowOff>
    </xdr:from>
    <xdr:ext cx="3360420" cy="2522220"/>
    <xdr:pic>
      <xdr:nvPicPr>
        <xdr:cNvPr id="21" name="Imagen 20">
          <a:extLst>
            <a:ext uri="{FF2B5EF4-FFF2-40B4-BE49-F238E27FC236}">
              <a16:creationId xmlns:a16="http://schemas.microsoft.com/office/drawing/2014/main" id="{9CF37C9E-CAFE-4D69-8378-2E2AB62528A4}"/>
            </a:ext>
          </a:extLst>
        </xdr:cNvPr>
        <xdr:cNvPicPr>
          <a:picLocks noChangeAspect="1"/>
        </xdr:cNvPicPr>
      </xdr:nvPicPr>
      <xdr:blipFill>
        <a:blip xmlns:r="http://schemas.openxmlformats.org/officeDocument/2006/relationships" r:embed="rId16"/>
        <a:stretch>
          <a:fillRect/>
        </a:stretch>
      </xdr:blipFill>
      <xdr:spPr>
        <a:xfrm>
          <a:off x="314325" y="55864125"/>
          <a:ext cx="3360420" cy="2522220"/>
        </a:xfrm>
        <a:prstGeom prst="rect">
          <a:avLst/>
        </a:prstGeom>
      </xdr:spPr>
    </xdr:pic>
    <xdr:clientData/>
  </xdr:oneCellAnchor>
  <xdr:oneCellAnchor>
    <xdr:from>
      <xdr:col>6</xdr:col>
      <xdr:colOff>333375</xdr:colOff>
      <xdr:row>438</xdr:row>
      <xdr:rowOff>66675</xdr:rowOff>
    </xdr:from>
    <xdr:ext cx="3360420" cy="2514600"/>
    <xdr:pic>
      <xdr:nvPicPr>
        <xdr:cNvPr id="22" name="Imagen 21">
          <a:extLst>
            <a:ext uri="{FF2B5EF4-FFF2-40B4-BE49-F238E27FC236}">
              <a16:creationId xmlns:a16="http://schemas.microsoft.com/office/drawing/2014/main" id="{24CACAFD-25DF-4D9F-B2C8-CE5ADC85B0FE}"/>
            </a:ext>
          </a:extLst>
        </xdr:cNvPr>
        <xdr:cNvPicPr>
          <a:picLocks noChangeAspect="1"/>
        </xdr:cNvPicPr>
      </xdr:nvPicPr>
      <xdr:blipFill>
        <a:blip xmlns:r="http://schemas.openxmlformats.org/officeDocument/2006/relationships" r:embed="rId17"/>
        <a:stretch>
          <a:fillRect/>
        </a:stretch>
      </xdr:blipFill>
      <xdr:spPr>
        <a:xfrm>
          <a:off x="4935855" y="49764315"/>
          <a:ext cx="3360420" cy="2514600"/>
        </a:xfrm>
        <a:prstGeom prst="rect">
          <a:avLst/>
        </a:prstGeom>
      </xdr:spPr>
    </xdr:pic>
    <xdr:clientData/>
  </xdr:oneCellAnchor>
  <xdr:oneCellAnchor>
    <xdr:from>
      <xdr:col>0</xdr:col>
      <xdr:colOff>419100</xdr:colOff>
      <xdr:row>69</xdr:row>
      <xdr:rowOff>66675</xdr:rowOff>
    </xdr:from>
    <xdr:ext cx="3352800" cy="2514600"/>
    <xdr:pic>
      <xdr:nvPicPr>
        <xdr:cNvPr id="23" name="Imagen 22">
          <a:extLst>
            <a:ext uri="{FF2B5EF4-FFF2-40B4-BE49-F238E27FC236}">
              <a16:creationId xmlns:a16="http://schemas.microsoft.com/office/drawing/2014/main" id="{AFFFE9D8-9931-4107-A754-2DDA5177D29E}"/>
            </a:ext>
          </a:extLst>
        </xdr:cNvPr>
        <xdr:cNvPicPr>
          <a:picLocks noChangeAspect="1"/>
        </xdr:cNvPicPr>
      </xdr:nvPicPr>
      <xdr:blipFill>
        <a:blip xmlns:r="http://schemas.openxmlformats.org/officeDocument/2006/relationships" r:embed="rId18"/>
        <a:stretch>
          <a:fillRect/>
        </a:stretch>
      </xdr:blipFill>
      <xdr:spPr>
        <a:xfrm>
          <a:off x="419100" y="1423035"/>
          <a:ext cx="3352800" cy="2514600"/>
        </a:xfrm>
        <a:prstGeom prst="rect">
          <a:avLst/>
        </a:prstGeom>
      </xdr:spPr>
    </xdr:pic>
    <xdr:clientData/>
  </xdr:oneCellAnchor>
  <xdr:oneCellAnchor>
    <xdr:from>
      <xdr:col>6</xdr:col>
      <xdr:colOff>409575</xdr:colOff>
      <xdr:row>69</xdr:row>
      <xdr:rowOff>57150</xdr:rowOff>
    </xdr:from>
    <xdr:ext cx="3352800" cy="2514600"/>
    <xdr:pic>
      <xdr:nvPicPr>
        <xdr:cNvPr id="24" name="Imagen 23">
          <a:extLst>
            <a:ext uri="{FF2B5EF4-FFF2-40B4-BE49-F238E27FC236}">
              <a16:creationId xmlns:a16="http://schemas.microsoft.com/office/drawing/2014/main" id="{072A74D1-B405-493D-868E-901FE12E9521}"/>
            </a:ext>
          </a:extLst>
        </xdr:cNvPr>
        <xdr:cNvPicPr>
          <a:picLocks noChangeAspect="1"/>
        </xdr:cNvPicPr>
      </xdr:nvPicPr>
      <xdr:blipFill>
        <a:blip xmlns:r="http://schemas.openxmlformats.org/officeDocument/2006/relationships" r:embed="rId19"/>
        <a:stretch>
          <a:fillRect/>
        </a:stretch>
      </xdr:blipFill>
      <xdr:spPr>
        <a:xfrm>
          <a:off x="5012055" y="1413510"/>
          <a:ext cx="3352800" cy="2514600"/>
        </a:xfrm>
        <a:prstGeom prst="rect">
          <a:avLst/>
        </a:prstGeom>
      </xdr:spPr>
    </xdr:pic>
    <xdr:clientData/>
  </xdr:oneCellAnchor>
  <xdr:oneCellAnchor>
    <xdr:from>
      <xdr:col>0</xdr:col>
      <xdr:colOff>419100</xdr:colOff>
      <xdr:row>133</xdr:row>
      <xdr:rowOff>47625</xdr:rowOff>
    </xdr:from>
    <xdr:ext cx="3337560" cy="2506980"/>
    <xdr:pic>
      <xdr:nvPicPr>
        <xdr:cNvPr id="25" name="Imagen 24">
          <a:extLst>
            <a:ext uri="{FF2B5EF4-FFF2-40B4-BE49-F238E27FC236}">
              <a16:creationId xmlns:a16="http://schemas.microsoft.com/office/drawing/2014/main" id="{53A1740B-9180-45E0-944F-3FF19675C543}"/>
            </a:ext>
          </a:extLst>
        </xdr:cNvPr>
        <xdr:cNvPicPr>
          <a:picLocks noChangeAspect="1"/>
        </xdr:cNvPicPr>
      </xdr:nvPicPr>
      <xdr:blipFill>
        <a:blip xmlns:r="http://schemas.openxmlformats.org/officeDocument/2006/relationships" r:embed="rId20"/>
        <a:stretch>
          <a:fillRect/>
        </a:stretch>
      </xdr:blipFill>
      <xdr:spPr>
        <a:xfrm>
          <a:off x="419100" y="4345305"/>
          <a:ext cx="3337560" cy="2506980"/>
        </a:xfrm>
        <a:prstGeom prst="rect">
          <a:avLst/>
        </a:prstGeom>
      </xdr:spPr>
    </xdr:pic>
    <xdr:clientData/>
  </xdr:oneCellAnchor>
  <xdr:oneCellAnchor>
    <xdr:from>
      <xdr:col>6</xdr:col>
      <xdr:colOff>314325</xdr:colOff>
      <xdr:row>133</xdr:row>
      <xdr:rowOff>104775</xdr:rowOff>
    </xdr:from>
    <xdr:ext cx="3352800" cy="2514600"/>
    <xdr:pic>
      <xdr:nvPicPr>
        <xdr:cNvPr id="26" name="Imagen 25">
          <a:extLst>
            <a:ext uri="{FF2B5EF4-FFF2-40B4-BE49-F238E27FC236}">
              <a16:creationId xmlns:a16="http://schemas.microsoft.com/office/drawing/2014/main" id="{C71E4DF1-7521-46D3-90E1-37F7EECFF74B}"/>
            </a:ext>
          </a:extLst>
        </xdr:cNvPr>
        <xdr:cNvPicPr>
          <a:picLocks noChangeAspect="1"/>
        </xdr:cNvPicPr>
      </xdr:nvPicPr>
      <xdr:blipFill>
        <a:blip xmlns:r="http://schemas.openxmlformats.org/officeDocument/2006/relationships" r:embed="rId21"/>
        <a:stretch>
          <a:fillRect/>
        </a:stretch>
      </xdr:blipFill>
      <xdr:spPr>
        <a:xfrm>
          <a:off x="4916805" y="4402455"/>
          <a:ext cx="3352800" cy="2514600"/>
        </a:xfrm>
        <a:prstGeom prst="rect">
          <a:avLst/>
        </a:prstGeom>
      </xdr:spPr>
    </xdr:pic>
    <xdr:clientData/>
  </xdr:oneCellAnchor>
  <xdr:oneCellAnchor>
    <xdr:from>
      <xdr:col>0</xdr:col>
      <xdr:colOff>323850</xdr:colOff>
      <xdr:row>149</xdr:row>
      <xdr:rowOff>85725</xdr:rowOff>
    </xdr:from>
    <xdr:ext cx="3352800" cy="2514600"/>
    <xdr:pic>
      <xdr:nvPicPr>
        <xdr:cNvPr id="27" name="Imagen 26">
          <a:extLst>
            <a:ext uri="{FF2B5EF4-FFF2-40B4-BE49-F238E27FC236}">
              <a16:creationId xmlns:a16="http://schemas.microsoft.com/office/drawing/2014/main" id="{161CA394-8098-4241-889A-07578F3C7D1B}"/>
            </a:ext>
          </a:extLst>
        </xdr:cNvPr>
        <xdr:cNvPicPr>
          <a:picLocks noChangeAspect="1"/>
        </xdr:cNvPicPr>
      </xdr:nvPicPr>
      <xdr:blipFill>
        <a:blip xmlns:r="http://schemas.openxmlformats.org/officeDocument/2006/relationships" r:embed="rId22"/>
        <a:stretch>
          <a:fillRect/>
        </a:stretch>
      </xdr:blipFill>
      <xdr:spPr>
        <a:xfrm>
          <a:off x="323850" y="7324725"/>
          <a:ext cx="3352800" cy="2514600"/>
        </a:xfrm>
        <a:prstGeom prst="rect">
          <a:avLst/>
        </a:prstGeom>
      </xdr:spPr>
    </xdr:pic>
    <xdr:clientData/>
  </xdr:oneCellAnchor>
  <xdr:oneCellAnchor>
    <xdr:from>
      <xdr:col>6</xdr:col>
      <xdr:colOff>342900</xdr:colOff>
      <xdr:row>149</xdr:row>
      <xdr:rowOff>76200</xdr:rowOff>
    </xdr:from>
    <xdr:ext cx="3352800" cy="2514600"/>
    <xdr:pic>
      <xdr:nvPicPr>
        <xdr:cNvPr id="28" name="Imagen 27">
          <a:extLst>
            <a:ext uri="{FF2B5EF4-FFF2-40B4-BE49-F238E27FC236}">
              <a16:creationId xmlns:a16="http://schemas.microsoft.com/office/drawing/2014/main" id="{D69C6CA5-466E-4645-92B9-523AA9D1E52B}"/>
            </a:ext>
          </a:extLst>
        </xdr:cNvPr>
        <xdr:cNvPicPr>
          <a:picLocks noChangeAspect="1"/>
        </xdr:cNvPicPr>
      </xdr:nvPicPr>
      <xdr:blipFill>
        <a:blip xmlns:r="http://schemas.openxmlformats.org/officeDocument/2006/relationships" r:embed="rId23"/>
        <a:stretch>
          <a:fillRect/>
        </a:stretch>
      </xdr:blipFill>
      <xdr:spPr>
        <a:xfrm>
          <a:off x="4945380" y="7315200"/>
          <a:ext cx="3352800" cy="2514600"/>
        </a:xfrm>
        <a:prstGeom prst="rect">
          <a:avLst/>
        </a:prstGeom>
      </xdr:spPr>
    </xdr:pic>
    <xdr:clientData/>
  </xdr:oneCellAnchor>
  <xdr:oneCellAnchor>
    <xdr:from>
      <xdr:col>0</xdr:col>
      <xdr:colOff>304800</xdr:colOff>
      <xdr:row>182</xdr:row>
      <xdr:rowOff>66675</xdr:rowOff>
    </xdr:from>
    <xdr:ext cx="3352800" cy="2514600"/>
    <xdr:pic>
      <xdr:nvPicPr>
        <xdr:cNvPr id="29" name="Imagen 28">
          <a:extLst>
            <a:ext uri="{FF2B5EF4-FFF2-40B4-BE49-F238E27FC236}">
              <a16:creationId xmlns:a16="http://schemas.microsoft.com/office/drawing/2014/main" id="{56F4D189-9B91-48B6-88CD-5316382A66B4}"/>
            </a:ext>
          </a:extLst>
        </xdr:cNvPr>
        <xdr:cNvPicPr>
          <a:picLocks noChangeAspect="1"/>
        </xdr:cNvPicPr>
      </xdr:nvPicPr>
      <xdr:blipFill>
        <a:blip xmlns:r="http://schemas.openxmlformats.org/officeDocument/2006/relationships" r:embed="rId24"/>
        <a:stretch>
          <a:fillRect/>
        </a:stretch>
      </xdr:blipFill>
      <xdr:spPr>
        <a:xfrm>
          <a:off x="304800" y="13195935"/>
          <a:ext cx="3352800" cy="2514600"/>
        </a:xfrm>
        <a:prstGeom prst="rect">
          <a:avLst/>
        </a:prstGeom>
      </xdr:spPr>
    </xdr:pic>
    <xdr:clientData/>
  </xdr:oneCellAnchor>
  <xdr:oneCellAnchor>
    <xdr:from>
      <xdr:col>6</xdr:col>
      <xdr:colOff>457200</xdr:colOff>
      <xdr:row>182</xdr:row>
      <xdr:rowOff>95250</xdr:rowOff>
    </xdr:from>
    <xdr:ext cx="3352800" cy="2514600"/>
    <xdr:pic>
      <xdr:nvPicPr>
        <xdr:cNvPr id="30" name="Imagen 29">
          <a:extLst>
            <a:ext uri="{FF2B5EF4-FFF2-40B4-BE49-F238E27FC236}">
              <a16:creationId xmlns:a16="http://schemas.microsoft.com/office/drawing/2014/main" id="{359E393E-245B-46D4-847F-D6D1046CD7BC}"/>
            </a:ext>
          </a:extLst>
        </xdr:cNvPr>
        <xdr:cNvPicPr>
          <a:picLocks noChangeAspect="1"/>
        </xdr:cNvPicPr>
      </xdr:nvPicPr>
      <xdr:blipFill>
        <a:blip xmlns:r="http://schemas.openxmlformats.org/officeDocument/2006/relationships" r:embed="rId25"/>
        <a:stretch>
          <a:fillRect/>
        </a:stretch>
      </xdr:blipFill>
      <xdr:spPr>
        <a:xfrm>
          <a:off x="5059680" y="13224510"/>
          <a:ext cx="3352800" cy="2514600"/>
        </a:xfrm>
        <a:prstGeom prst="rect">
          <a:avLst/>
        </a:prstGeom>
      </xdr:spPr>
    </xdr:pic>
    <xdr:clientData/>
  </xdr:oneCellAnchor>
  <xdr:oneCellAnchor>
    <xdr:from>
      <xdr:col>0</xdr:col>
      <xdr:colOff>247650</xdr:colOff>
      <xdr:row>198</xdr:row>
      <xdr:rowOff>66675</xdr:rowOff>
    </xdr:from>
    <xdr:ext cx="3352800" cy="2514600"/>
    <xdr:pic>
      <xdr:nvPicPr>
        <xdr:cNvPr id="31" name="Imagen 30">
          <a:extLst>
            <a:ext uri="{FF2B5EF4-FFF2-40B4-BE49-F238E27FC236}">
              <a16:creationId xmlns:a16="http://schemas.microsoft.com/office/drawing/2014/main" id="{9309F54F-AB61-4019-B743-CE5B8AD99905}"/>
            </a:ext>
          </a:extLst>
        </xdr:cNvPr>
        <xdr:cNvPicPr>
          <a:picLocks noChangeAspect="1"/>
        </xdr:cNvPicPr>
      </xdr:nvPicPr>
      <xdr:blipFill>
        <a:blip xmlns:r="http://schemas.openxmlformats.org/officeDocument/2006/relationships" r:embed="rId26"/>
        <a:stretch>
          <a:fillRect/>
        </a:stretch>
      </xdr:blipFill>
      <xdr:spPr>
        <a:xfrm>
          <a:off x="247650" y="16243935"/>
          <a:ext cx="3352800" cy="2514600"/>
        </a:xfrm>
        <a:prstGeom prst="rect">
          <a:avLst/>
        </a:prstGeom>
      </xdr:spPr>
    </xdr:pic>
    <xdr:clientData/>
  </xdr:oneCellAnchor>
  <xdr:oneCellAnchor>
    <xdr:from>
      <xdr:col>6</xdr:col>
      <xdr:colOff>438150</xdr:colOff>
      <xdr:row>198</xdr:row>
      <xdr:rowOff>85725</xdr:rowOff>
    </xdr:from>
    <xdr:ext cx="3352800" cy="2514600"/>
    <xdr:pic>
      <xdr:nvPicPr>
        <xdr:cNvPr id="32" name="Imagen 31">
          <a:extLst>
            <a:ext uri="{FF2B5EF4-FFF2-40B4-BE49-F238E27FC236}">
              <a16:creationId xmlns:a16="http://schemas.microsoft.com/office/drawing/2014/main" id="{4345B470-4000-463C-BC20-026A69BDEC76}"/>
            </a:ext>
          </a:extLst>
        </xdr:cNvPr>
        <xdr:cNvPicPr>
          <a:picLocks noChangeAspect="1"/>
        </xdr:cNvPicPr>
      </xdr:nvPicPr>
      <xdr:blipFill>
        <a:blip xmlns:r="http://schemas.openxmlformats.org/officeDocument/2006/relationships" r:embed="rId27"/>
        <a:stretch>
          <a:fillRect/>
        </a:stretch>
      </xdr:blipFill>
      <xdr:spPr>
        <a:xfrm>
          <a:off x="5040630" y="16262985"/>
          <a:ext cx="3352800" cy="2514600"/>
        </a:xfrm>
        <a:prstGeom prst="rect">
          <a:avLst/>
        </a:prstGeom>
      </xdr:spPr>
    </xdr:pic>
    <xdr:clientData/>
  </xdr:oneCellAnchor>
  <xdr:oneCellAnchor>
    <xdr:from>
      <xdr:col>0</xdr:col>
      <xdr:colOff>190500</xdr:colOff>
      <xdr:row>259</xdr:row>
      <xdr:rowOff>57150</xdr:rowOff>
    </xdr:from>
    <xdr:ext cx="3352800" cy="2514600"/>
    <xdr:pic>
      <xdr:nvPicPr>
        <xdr:cNvPr id="33" name="Imagen 32">
          <a:extLst>
            <a:ext uri="{FF2B5EF4-FFF2-40B4-BE49-F238E27FC236}">
              <a16:creationId xmlns:a16="http://schemas.microsoft.com/office/drawing/2014/main" id="{14D77249-FC08-44F9-A900-D58BF0C62EE7}"/>
            </a:ext>
          </a:extLst>
        </xdr:cNvPr>
        <xdr:cNvPicPr>
          <a:picLocks noChangeAspect="1"/>
        </xdr:cNvPicPr>
      </xdr:nvPicPr>
      <xdr:blipFill>
        <a:blip xmlns:r="http://schemas.openxmlformats.org/officeDocument/2006/relationships" r:embed="rId28"/>
        <a:stretch>
          <a:fillRect/>
        </a:stretch>
      </xdr:blipFill>
      <xdr:spPr>
        <a:xfrm>
          <a:off x="190500" y="19282410"/>
          <a:ext cx="3352800" cy="2514600"/>
        </a:xfrm>
        <a:prstGeom prst="rect">
          <a:avLst/>
        </a:prstGeom>
      </xdr:spPr>
    </xdr:pic>
    <xdr:clientData/>
  </xdr:oneCellAnchor>
  <xdr:oneCellAnchor>
    <xdr:from>
      <xdr:col>6</xdr:col>
      <xdr:colOff>409575</xdr:colOff>
      <xdr:row>259</xdr:row>
      <xdr:rowOff>114300</xdr:rowOff>
    </xdr:from>
    <xdr:ext cx="3352800" cy="2514600"/>
    <xdr:pic>
      <xdr:nvPicPr>
        <xdr:cNvPr id="34" name="Imagen 33">
          <a:extLst>
            <a:ext uri="{FF2B5EF4-FFF2-40B4-BE49-F238E27FC236}">
              <a16:creationId xmlns:a16="http://schemas.microsoft.com/office/drawing/2014/main" id="{610CAEB9-FEF1-4B4D-B5DC-8141A3FD6BCD}"/>
            </a:ext>
          </a:extLst>
        </xdr:cNvPr>
        <xdr:cNvPicPr>
          <a:picLocks noChangeAspect="1"/>
        </xdr:cNvPicPr>
      </xdr:nvPicPr>
      <xdr:blipFill>
        <a:blip xmlns:r="http://schemas.openxmlformats.org/officeDocument/2006/relationships" r:embed="rId29"/>
        <a:stretch>
          <a:fillRect/>
        </a:stretch>
      </xdr:blipFill>
      <xdr:spPr>
        <a:xfrm>
          <a:off x="5012055" y="19339560"/>
          <a:ext cx="3352800" cy="2514600"/>
        </a:xfrm>
        <a:prstGeom prst="rect">
          <a:avLst/>
        </a:prstGeom>
      </xdr:spPr>
    </xdr:pic>
    <xdr:clientData/>
  </xdr:oneCellAnchor>
  <xdr:oneCellAnchor>
    <xdr:from>
      <xdr:col>0</xdr:col>
      <xdr:colOff>180975</xdr:colOff>
      <xdr:row>275</xdr:row>
      <xdr:rowOff>66675</xdr:rowOff>
    </xdr:from>
    <xdr:ext cx="3352800" cy="2514600"/>
    <xdr:pic>
      <xdr:nvPicPr>
        <xdr:cNvPr id="35" name="Imagen 34">
          <a:extLst>
            <a:ext uri="{FF2B5EF4-FFF2-40B4-BE49-F238E27FC236}">
              <a16:creationId xmlns:a16="http://schemas.microsoft.com/office/drawing/2014/main" id="{A4C52A7B-1428-445E-9A02-9A8BDE91086A}"/>
            </a:ext>
          </a:extLst>
        </xdr:cNvPr>
        <xdr:cNvPicPr>
          <a:picLocks noChangeAspect="1"/>
        </xdr:cNvPicPr>
      </xdr:nvPicPr>
      <xdr:blipFill>
        <a:blip xmlns:r="http://schemas.openxmlformats.org/officeDocument/2006/relationships" r:embed="rId30"/>
        <a:stretch>
          <a:fillRect/>
        </a:stretch>
      </xdr:blipFill>
      <xdr:spPr>
        <a:xfrm>
          <a:off x="180975" y="22339935"/>
          <a:ext cx="3352800" cy="2514600"/>
        </a:xfrm>
        <a:prstGeom prst="rect">
          <a:avLst/>
        </a:prstGeom>
      </xdr:spPr>
    </xdr:pic>
    <xdr:clientData/>
  </xdr:oneCellAnchor>
  <xdr:oneCellAnchor>
    <xdr:from>
      <xdr:col>6</xdr:col>
      <xdr:colOff>352425</xdr:colOff>
      <xdr:row>275</xdr:row>
      <xdr:rowOff>104775</xdr:rowOff>
    </xdr:from>
    <xdr:ext cx="3352800" cy="2514600"/>
    <xdr:pic>
      <xdr:nvPicPr>
        <xdr:cNvPr id="36" name="Imagen 35">
          <a:extLst>
            <a:ext uri="{FF2B5EF4-FFF2-40B4-BE49-F238E27FC236}">
              <a16:creationId xmlns:a16="http://schemas.microsoft.com/office/drawing/2014/main" id="{C3D46B12-DDA6-42D8-8E32-B130E9EFC968}"/>
            </a:ext>
          </a:extLst>
        </xdr:cNvPr>
        <xdr:cNvPicPr>
          <a:picLocks noChangeAspect="1"/>
        </xdr:cNvPicPr>
      </xdr:nvPicPr>
      <xdr:blipFill>
        <a:blip xmlns:r="http://schemas.openxmlformats.org/officeDocument/2006/relationships" r:embed="rId31"/>
        <a:stretch>
          <a:fillRect/>
        </a:stretch>
      </xdr:blipFill>
      <xdr:spPr>
        <a:xfrm>
          <a:off x="4954905" y="22378035"/>
          <a:ext cx="3352800" cy="2514600"/>
        </a:xfrm>
        <a:prstGeom prst="rect">
          <a:avLst/>
        </a:prstGeom>
      </xdr:spPr>
    </xdr:pic>
    <xdr:clientData/>
  </xdr:oneCellAnchor>
  <xdr:oneCellAnchor>
    <xdr:from>
      <xdr:col>0</xdr:col>
      <xdr:colOff>190500</xdr:colOff>
      <xdr:row>292</xdr:row>
      <xdr:rowOff>95250</xdr:rowOff>
    </xdr:from>
    <xdr:ext cx="3352800" cy="2514600"/>
    <xdr:pic>
      <xdr:nvPicPr>
        <xdr:cNvPr id="37" name="Imagen 36">
          <a:extLst>
            <a:ext uri="{FF2B5EF4-FFF2-40B4-BE49-F238E27FC236}">
              <a16:creationId xmlns:a16="http://schemas.microsoft.com/office/drawing/2014/main" id="{3D0145E2-6B39-48C2-973C-AE6E80A97B2C}"/>
            </a:ext>
          </a:extLst>
        </xdr:cNvPr>
        <xdr:cNvPicPr>
          <a:picLocks noChangeAspect="1"/>
        </xdr:cNvPicPr>
      </xdr:nvPicPr>
      <xdr:blipFill>
        <a:blip xmlns:r="http://schemas.openxmlformats.org/officeDocument/2006/relationships" r:embed="rId32"/>
        <a:stretch>
          <a:fillRect/>
        </a:stretch>
      </xdr:blipFill>
      <xdr:spPr>
        <a:xfrm>
          <a:off x="190500" y="25485090"/>
          <a:ext cx="3352800" cy="2514600"/>
        </a:xfrm>
        <a:prstGeom prst="rect">
          <a:avLst/>
        </a:prstGeom>
      </xdr:spPr>
    </xdr:pic>
    <xdr:clientData/>
  </xdr:oneCellAnchor>
  <xdr:oneCellAnchor>
    <xdr:from>
      <xdr:col>6</xdr:col>
      <xdr:colOff>352425</xdr:colOff>
      <xdr:row>292</xdr:row>
      <xdr:rowOff>85725</xdr:rowOff>
    </xdr:from>
    <xdr:ext cx="3352800" cy="2514600"/>
    <xdr:pic>
      <xdr:nvPicPr>
        <xdr:cNvPr id="38" name="Imagen 37">
          <a:extLst>
            <a:ext uri="{FF2B5EF4-FFF2-40B4-BE49-F238E27FC236}">
              <a16:creationId xmlns:a16="http://schemas.microsoft.com/office/drawing/2014/main" id="{AE846591-DD0E-4C04-845C-FCD02AF1C358}"/>
            </a:ext>
          </a:extLst>
        </xdr:cNvPr>
        <xdr:cNvPicPr>
          <a:picLocks noChangeAspect="1"/>
        </xdr:cNvPicPr>
      </xdr:nvPicPr>
      <xdr:blipFill>
        <a:blip xmlns:r="http://schemas.openxmlformats.org/officeDocument/2006/relationships" r:embed="rId33"/>
        <a:stretch>
          <a:fillRect/>
        </a:stretch>
      </xdr:blipFill>
      <xdr:spPr>
        <a:xfrm>
          <a:off x="4954905" y="25475565"/>
          <a:ext cx="3352800" cy="2514600"/>
        </a:xfrm>
        <a:prstGeom prst="rect">
          <a:avLst/>
        </a:prstGeom>
      </xdr:spPr>
    </xdr:pic>
    <xdr:clientData/>
  </xdr:oneCellAnchor>
  <xdr:oneCellAnchor>
    <xdr:from>
      <xdr:col>0</xdr:col>
      <xdr:colOff>209550</xdr:colOff>
      <xdr:row>309</xdr:row>
      <xdr:rowOff>104775</xdr:rowOff>
    </xdr:from>
    <xdr:ext cx="3352800" cy="2514600"/>
    <xdr:pic>
      <xdr:nvPicPr>
        <xdr:cNvPr id="39" name="Imagen 38">
          <a:extLst>
            <a:ext uri="{FF2B5EF4-FFF2-40B4-BE49-F238E27FC236}">
              <a16:creationId xmlns:a16="http://schemas.microsoft.com/office/drawing/2014/main" id="{E0170977-A6C3-41CD-B8C9-5D4A0D671265}"/>
            </a:ext>
          </a:extLst>
        </xdr:cNvPr>
        <xdr:cNvPicPr>
          <a:picLocks noChangeAspect="1"/>
        </xdr:cNvPicPr>
      </xdr:nvPicPr>
      <xdr:blipFill>
        <a:blip xmlns:r="http://schemas.openxmlformats.org/officeDocument/2006/relationships" r:embed="rId34"/>
        <a:stretch>
          <a:fillRect/>
        </a:stretch>
      </xdr:blipFill>
      <xdr:spPr>
        <a:xfrm>
          <a:off x="209550" y="28611195"/>
          <a:ext cx="3352800" cy="2514600"/>
        </a:xfrm>
        <a:prstGeom prst="rect">
          <a:avLst/>
        </a:prstGeom>
      </xdr:spPr>
    </xdr:pic>
    <xdr:clientData/>
  </xdr:oneCellAnchor>
  <xdr:oneCellAnchor>
    <xdr:from>
      <xdr:col>6</xdr:col>
      <xdr:colOff>390525</xdr:colOff>
      <xdr:row>309</xdr:row>
      <xdr:rowOff>114300</xdr:rowOff>
    </xdr:from>
    <xdr:ext cx="3352800" cy="2514600"/>
    <xdr:pic>
      <xdr:nvPicPr>
        <xdr:cNvPr id="40" name="Imagen 39">
          <a:extLst>
            <a:ext uri="{FF2B5EF4-FFF2-40B4-BE49-F238E27FC236}">
              <a16:creationId xmlns:a16="http://schemas.microsoft.com/office/drawing/2014/main" id="{19B6E052-EA26-4029-A186-15BCD47A4DC8}"/>
            </a:ext>
          </a:extLst>
        </xdr:cNvPr>
        <xdr:cNvPicPr>
          <a:picLocks noChangeAspect="1"/>
        </xdr:cNvPicPr>
      </xdr:nvPicPr>
      <xdr:blipFill>
        <a:blip xmlns:r="http://schemas.openxmlformats.org/officeDocument/2006/relationships" r:embed="rId35"/>
        <a:stretch>
          <a:fillRect/>
        </a:stretch>
      </xdr:blipFill>
      <xdr:spPr>
        <a:xfrm>
          <a:off x="4993005" y="28620720"/>
          <a:ext cx="3352800" cy="2514600"/>
        </a:xfrm>
        <a:prstGeom prst="rect">
          <a:avLst/>
        </a:prstGeom>
      </xdr:spPr>
    </xdr:pic>
    <xdr:clientData/>
  </xdr:oneCellAnchor>
  <xdr:oneCellAnchor>
    <xdr:from>
      <xdr:col>0</xdr:col>
      <xdr:colOff>314325</xdr:colOff>
      <xdr:row>326</xdr:row>
      <xdr:rowOff>104775</xdr:rowOff>
    </xdr:from>
    <xdr:ext cx="3352800" cy="2514600"/>
    <xdr:pic>
      <xdr:nvPicPr>
        <xdr:cNvPr id="41" name="Imagen 40">
          <a:extLst>
            <a:ext uri="{FF2B5EF4-FFF2-40B4-BE49-F238E27FC236}">
              <a16:creationId xmlns:a16="http://schemas.microsoft.com/office/drawing/2014/main" id="{EA70E1C1-7B94-44EA-9662-997C2CA474CF}"/>
            </a:ext>
          </a:extLst>
        </xdr:cNvPr>
        <xdr:cNvPicPr>
          <a:picLocks noChangeAspect="1"/>
        </xdr:cNvPicPr>
      </xdr:nvPicPr>
      <xdr:blipFill>
        <a:blip xmlns:r="http://schemas.openxmlformats.org/officeDocument/2006/relationships" r:embed="rId36"/>
        <a:stretch>
          <a:fillRect/>
        </a:stretch>
      </xdr:blipFill>
      <xdr:spPr>
        <a:xfrm>
          <a:off x="314325" y="31727775"/>
          <a:ext cx="3352800" cy="2514600"/>
        </a:xfrm>
        <a:prstGeom prst="rect">
          <a:avLst/>
        </a:prstGeom>
      </xdr:spPr>
    </xdr:pic>
    <xdr:clientData/>
  </xdr:oneCellAnchor>
  <xdr:twoCellAnchor editAs="oneCell">
    <xdr:from>
      <xdr:col>6</xdr:col>
      <xdr:colOff>390525</xdr:colOff>
      <xdr:row>326</xdr:row>
      <xdr:rowOff>104775</xdr:rowOff>
    </xdr:from>
    <xdr:to>
      <xdr:col>10</xdr:col>
      <xdr:colOff>131445</xdr:colOff>
      <xdr:row>339</xdr:row>
      <xdr:rowOff>150495</xdr:rowOff>
    </xdr:to>
    <xdr:pic>
      <xdr:nvPicPr>
        <xdr:cNvPr id="42" name="Imagen 41">
          <a:extLst>
            <a:ext uri="{FF2B5EF4-FFF2-40B4-BE49-F238E27FC236}">
              <a16:creationId xmlns:a16="http://schemas.microsoft.com/office/drawing/2014/main" id="{539E537D-7DDB-45DC-B0E3-E16654DCB13B}"/>
            </a:ext>
          </a:extLst>
        </xdr:cNvPr>
        <xdr:cNvPicPr>
          <a:picLocks noChangeAspect="1"/>
        </xdr:cNvPicPr>
      </xdr:nvPicPr>
      <xdr:blipFill>
        <a:blip xmlns:r="http://schemas.openxmlformats.org/officeDocument/2006/relationships" r:embed="rId37"/>
        <a:stretch>
          <a:fillRect/>
        </a:stretch>
      </xdr:blipFill>
      <xdr:spPr>
        <a:xfrm>
          <a:off x="4993005" y="31727775"/>
          <a:ext cx="3489960" cy="2423160"/>
        </a:xfrm>
        <a:prstGeom prst="rect">
          <a:avLst/>
        </a:prstGeom>
      </xdr:spPr>
    </xdr:pic>
    <xdr:clientData/>
  </xdr:twoCellAnchor>
  <xdr:twoCellAnchor editAs="oneCell">
    <xdr:from>
      <xdr:col>0</xdr:col>
      <xdr:colOff>333375</xdr:colOff>
      <xdr:row>566</xdr:row>
      <xdr:rowOff>76200</xdr:rowOff>
    </xdr:from>
    <xdr:to>
      <xdr:col>4</xdr:col>
      <xdr:colOff>637054</xdr:colOff>
      <xdr:row>579</xdr:row>
      <xdr:rowOff>93009</xdr:rowOff>
    </xdr:to>
    <xdr:pic>
      <xdr:nvPicPr>
        <xdr:cNvPr id="43" name="Imagen 42">
          <a:extLst>
            <a:ext uri="{FF2B5EF4-FFF2-40B4-BE49-F238E27FC236}">
              <a16:creationId xmlns:a16="http://schemas.microsoft.com/office/drawing/2014/main" id="{2639DDAB-A9D6-48ED-945F-C762DD3C3CA8}"/>
            </a:ext>
          </a:extLst>
        </xdr:cNvPr>
        <xdr:cNvPicPr>
          <a:picLocks noChangeAspect="1"/>
        </xdr:cNvPicPr>
      </xdr:nvPicPr>
      <xdr:blipFill>
        <a:blip xmlns:r="http://schemas.openxmlformats.org/officeDocument/2006/relationships" r:embed="rId38"/>
        <a:stretch>
          <a:fillRect/>
        </a:stretch>
      </xdr:blipFill>
      <xdr:spPr>
        <a:xfrm>
          <a:off x="333375" y="70827900"/>
          <a:ext cx="3473599" cy="2394249"/>
        </a:xfrm>
        <a:prstGeom prst="rect">
          <a:avLst/>
        </a:prstGeom>
      </xdr:spPr>
    </xdr:pic>
    <xdr:clientData/>
  </xdr:twoCellAnchor>
  <xdr:twoCellAnchor editAs="oneCell">
    <xdr:from>
      <xdr:col>6</xdr:col>
      <xdr:colOff>390525</xdr:colOff>
      <xdr:row>566</xdr:row>
      <xdr:rowOff>85725</xdr:rowOff>
    </xdr:from>
    <xdr:to>
      <xdr:col>10</xdr:col>
      <xdr:colOff>130549</xdr:colOff>
      <xdr:row>579</xdr:row>
      <xdr:rowOff>104215</xdr:rowOff>
    </xdr:to>
    <xdr:pic>
      <xdr:nvPicPr>
        <xdr:cNvPr id="44" name="Imagen 43">
          <a:extLst>
            <a:ext uri="{FF2B5EF4-FFF2-40B4-BE49-F238E27FC236}">
              <a16:creationId xmlns:a16="http://schemas.microsoft.com/office/drawing/2014/main" id="{01E9B9C8-77BD-4999-B11E-05A6D95FC6A4}"/>
            </a:ext>
          </a:extLst>
        </xdr:cNvPr>
        <xdr:cNvPicPr>
          <a:picLocks noChangeAspect="1"/>
        </xdr:cNvPicPr>
      </xdr:nvPicPr>
      <xdr:blipFill>
        <a:blip xmlns:r="http://schemas.openxmlformats.org/officeDocument/2006/relationships" r:embed="rId39"/>
        <a:stretch>
          <a:fillRect/>
        </a:stretch>
      </xdr:blipFill>
      <xdr:spPr>
        <a:xfrm>
          <a:off x="4993005" y="70837425"/>
          <a:ext cx="3489064" cy="2395930"/>
        </a:xfrm>
        <a:prstGeom prst="rect">
          <a:avLst/>
        </a:prstGeom>
      </xdr:spPr>
    </xdr:pic>
    <xdr:clientData/>
  </xdr:twoCellAnchor>
  <xdr:twoCellAnchor editAs="oneCell">
    <xdr:from>
      <xdr:col>0</xdr:col>
      <xdr:colOff>180975</xdr:colOff>
      <xdr:row>470</xdr:row>
      <xdr:rowOff>95250</xdr:rowOff>
    </xdr:from>
    <xdr:to>
      <xdr:col>4</xdr:col>
      <xdr:colOff>484654</xdr:colOff>
      <xdr:row>483</xdr:row>
      <xdr:rowOff>135031</xdr:rowOff>
    </xdr:to>
    <xdr:pic>
      <xdr:nvPicPr>
        <xdr:cNvPr id="45" name="Imagen 44">
          <a:extLst>
            <a:ext uri="{FF2B5EF4-FFF2-40B4-BE49-F238E27FC236}">
              <a16:creationId xmlns:a16="http://schemas.microsoft.com/office/drawing/2014/main" id="{8782E63D-218D-4AD3-A76C-A5674E4F5A94}"/>
            </a:ext>
          </a:extLst>
        </xdr:cNvPr>
        <xdr:cNvPicPr>
          <a:picLocks noChangeAspect="1"/>
        </xdr:cNvPicPr>
      </xdr:nvPicPr>
      <xdr:blipFill>
        <a:blip xmlns:r="http://schemas.openxmlformats.org/officeDocument/2006/relationships" r:embed="rId40"/>
        <a:stretch>
          <a:fillRect/>
        </a:stretch>
      </xdr:blipFill>
      <xdr:spPr>
        <a:xfrm>
          <a:off x="180975" y="52734210"/>
          <a:ext cx="3473599" cy="2417221"/>
        </a:xfrm>
        <a:prstGeom prst="rect">
          <a:avLst/>
        </a:prstGeom>
      </xdr:spPr>
    </xdr:pic>
    <xdr:clientData/>
  </xdr:twoCellAnchor>
  <xdr:twoCellAnchor editAs="oneCell">
    <xdr:from>
      <xdr:col>6</xdr:col>
      <xdr:colOff>314325</xdr:colOff>
      <xdr:row>470</xdr:row>
      <xdr:rowOff>57150</xdr:rowOff>
    </xdr:from>
    <xdr:to>
      <xdr:col>10</xdr:col>
      <xdr:colOff>54349</xdr:colOff>
      <xdr:row>483</xdr:row>
      <xdr:rowOff>96931</xdr:rowOff>
    </xdr:to>
    <xdr:pic>
      <xdr:nvPicPr>
        <xdr:cNvPr id="46" name="Imagen 45">
          <a:extLst>
            <a:ext uri="{FF2B5EF4-FFF2-40B4-BE49-F238E27FC236}">
              <a16:creationId xmlns:a16="http://schemas.microsoft.com/office/drawing/2014/main" id="{DBE00107-17B8-48B5-B415-E17D4946D581}"/>
            </a:ext>
          </a:extLst>
        </xdr:cNvPr>
        <xdr:cNvPicPr>
          <a:picLocks noChangeAspect="1"/>
        </xdr:cNvPicPr>
      </xdr:nvPicPr>
      <xdr:blipFill>
        <a:blip xmlns:r="http://schemas.openxmlformats.org/officeDocument/2006/relationships" r:embed="rId41"/>
        <a:stretch>
          <a:fillRect/>
        </a:stretch>
      </xdr:blipFill>
      <xdr:spPr>
        <a:xfrm>
          <a:off x="4916805" y="52696110"/>
          <a:ext cx="3489064" cy="2417221"/>
        </a:xfrm>
        <a:prstGeom prst="rect">
          <a:avLst/>
        </a:prstGeom>
      </xdr:spPr>
    </xdr:pic>
    <xdr:clientData/>
  </xdr:twoCellAnchor>
  <xdr:twoCellAnchor editAs="oneCell">
    <xdr:from>
      <xdr:col>0</xdr:col>
      <xdr:colOff>342900</xdr:colOff>
      <xdr:row>502</xdr:row>
      <xdr:rowOff>85725</xdr:rowOff>
    </xdr:from>
    <xdr:to>
      <xdr:col>4</xdr:col>
      <xdr:colOff>646579</xdr:colOff>
      <xdr:row>515</xdr:row>
      <xdr:rowOff>74520</xdr:rowOff>
    </xdr:to>
    <xdr:pic>
      <xdr:nvPicPr>
        <xdr:cNvPr id="47" name="Imagen 46">
          <a:extLst>
            <a:ext uri="{FF2B5EF4-FFF2-40B4-BE49-F238E27FC236}">
              <a16:creationId xmlns:a16="http://schemas.microsoft.com/office/drawing/2014/main" id="{40619582-7826-486F-9E7F-D1B4A9636805}"/>
            </a:ext>
          </a:extLst>
        </xdr:cNvPr>
        <xdr:cNvPicPr>
          <a:picLocks noChangeAspect="1"/>
        </xdr:cNvPicPr>
      </xdr:nvPicPr>
      <xdr:blipFill>
        <a:blip xmlns:r="http://schemas.openxmlformats.org/officeDocument/2006/relationships" r:embed="rId42"/>
        <a:stretch>
          <a:fillRect/>
        </a:stretch>
      </xdr:blipFill>
      <xdr:spPr>
        <a:xfrm>
          <a:off x="342900" y="58805445"/>
          <a:ext cx="3473599" cy="2366235"/>
        </a:xfrm>
        <a:prstGeom prst="rect">
          <a:avLst/>
        </a:prstGeom>
      </xdr:spPr>
    </xdr:pic>
    <xdr:clientData/>
  </xdr:twoCellAnchor>
  <xdr:twoCellAnchor editAs="oneCell">
    <xdr:from>
      <xdr:col>6</xdr:col>
      <xdr:colOff>333375</xdr:colOff>
      <xdr:row>502</xdr:row>
      <xdr:rowOff>114300</xdr:rowOff>
    </xdr:from>
    <xdr:to>
      <xdr:col>10</xdr:col>
      <xdr:colOff>73399</xdr:colOff>
      <xdr:row>515</xdr:row>
      <xdr:rowOff>103095</xdr:rowOff>
    </xdr:to>
    <xdr:pic>
      <xdr:nvPicPr>
        <xdr:cNvPr id="48" name="Imagen 47">
          <a:extLst>
            <a:ext uri="{FF2B5EF4-FFF2-40B4-BE49-F238E27FC236}">
              <a16:creationId xmlns:a16="http://schemas.microsoft.com/office/drawing/2014/main" id="{02731364-60A9-48DD-A4E1-91E319EA3DC7}"/>
            </a:ext>
          </a:extLst>
        </xdr:cNvPr>
        <xdr:cNvPicPr>
          <a:picLocks noChangeAspect="1"/>
        </xdr:cNvPicPr>
      </xdr:nvPicPr>
      <xdr:blipFill>
        <a:blip xmlns:r="http://schemas.openxmlformats.org/officeDocument/2006/relationships" r:embed="rId43"/>
        <a:stretch>
          <a:fillRect/>
        </a:stretch>
      </xdr:blipFill>
      <xdr:spPr>
        <a:xfrm>
          <a:off x="4935855" y="58834020"/>
          <a:ext cx="3489064" cy="2366235"/>
        </a:xfrm>
        <a:prstGeom prst="rect">
          <a:avLst/>
        </a:prstGeom>
      </xdr:spPr>
    </xdr:pic>
    <xdr:clientData/>
  </xdr:twoCellAnchor>
  <xdr:twoCellAnchor editAs="oneCell">
    <xdr:from>
      <xdr:col>0</xdr:col>
      <xdr:colOff>419100</xdr:colOff>
      <xdr:row>550</xdr:row>
      <xdr:rowOff>76200</xdr:rowOff>
    </xdr:from>
    <xdr:to>
      <xdr:col>4</xdr:col>
      <xdr:colOff>722779</xdr:colOff>
      <xdr:row>563</xdr:row>
      <xdr:rowOff>114300</xdr:rowOff>
    </xdr:to>
    <xdr:pic>
      <xdr:nvPicPr>
        <xdr:cNvPr id="49" name="Imagen 48">
          <a:extLst>
            <a:ext uri="{FF2B5EF4-FFF2-40B4-BE49-F238E27FC236}">
              <a16:creationId xmlns:a16="http://schemas.microsoft.com/office/drawing/2014/main" id="{9605D58C-035A-4377-95FD-00E88A847982}"/>
            </a:ext>
          </a:extLst>
        </xdr:cNvPr>
        <xdr:cNvPicPr>
          <a:picLocks noChangeAspect="1"/>
        </xdr:cNvPicPr>
      </xdr:nvPicPr>
      <xdr:blipFill>
        <a:blip xmlns:r="http://schemas.openxmlformats.org/officeDocument/2006/relationships" r:embed="rId44"/>
        <a:stretch>
          <a:fillRect/>
        </a:stretch>
      </xdr:blipFill>
      <xdr:spPr>
        <a:xfrm>
          <a:off x="419100" y="67886580"/>
          <a:ext cx="3473599" cy="2415540"/>
        </a:xfrm>
        <a:prstGeom prst="rect">
          <a:avLst/>
        </a:prstGeom>
      </xdr:spPr>
    </xdr:pic>
    <xdr:clientData/>
  </xdr:twoCellAnchor>
  <xdr:twoCellAnchor editAs="oneCell">
    <xdr:from>
      <xdr:col>6</xdr:col>
      <xdr:colOff>447675</xdr:colOff>
      <xdr:row>550</xdr:row>
      <xdr:rowOff>85725</xdr:rowOff>
    </xdr:from>
    <xdr:to>
      <xdr:col>10</xdr:col>
      <xdr:colOff>187699</xdr:colOff>
      <xdr:row>563</xdr:row>
      <xdr:rowOff>123825</xdr:rowOff>
    </xdr:to>
    <xdr:pic>
      <xdr:nvPicPr>
        <xdr:cNvPr id="50" name="Imagen 49">
          <a:extLst>
            <a:ext uri="{FF2B5EF4-FFF2-40B4-BE49-F238E27FC236}">
              <a16:creationId xmlns:a16="http://schemas.microsoft.com/office/drawing/2014/main" id="{BE931F63-85B5-480A-999E-57504791CE40}"/>
            </a:ext>
          </a:extLst>
        </xdr:cNvPr>
        <xdr:cNvPicPr>
          <a:picLocks noChangeAspect="1"/>
        </xdr:cNvPicPr>
      </xdr:nvPicPr>
      <xdr:blipFill>
        <a:blip xmlns:r="http://schemas.openxmlformats.org/officeDocument/2006/relationships" r:embed="rId45"/>
        <a:stretch>
          <a:fillRect/>
        </a:stretch>
      </xdr:blipFill>
      <xdr:spPr>
        <a:xfrm>
          <a:off x="5050155" y="67896105"/>
          <a:ext cx="3489064" cy="2415540"/>
        </a:xfrm>
        <a:prstGeom prst="rect">
          <a:avLst/>
        </a:prstGeom>
      </xdr:spPr>
    </xdr:pic>
    <xdr:clientData/>
  </xdr:twoCellAnchor>
  <xdr:twoCellAnchor editAs="oneCell">
    <xdr:from>
      <xdr:col>6</xdr:col>
      <xdr:colOff>485775</xdr:colOff>
      <xdr:row>486</xdr:row>
      <xdr:rowOff>104775</xdr:rowOff>
    </xdr:from>
    <xdr:to>
      <xdr:col>10</xdr:col>
      <xdr:colOff>226695</xdr:colOff>
      <xdr:row>499</xdr:row>
      <xdr:rowOff>142875</xdr:rowOff>
    </xdr:to>
    <xdr:pic>
      <xdr:nvPicPr>
        <xdr:cNvPr id="51" name="Imagen 50">
          <a:extLst>
            <a:ext uri="{FF2B5EF4-FFF2-40B4-BE49-F238E27FC236}">
              <a16:creationId xmlns:a16="http://schemas.microsoft.com/office/drawing/2014/main" id="{F78FAF15-F8EA-4ECD-A76F-212E12DFAA49}"/>
            </a:ext>
          </a:extLst>
        </xdr:cNvPr>
        <xdr:cNvPicPr>
          <a:picLocks noChangeAspect="1"/>
        </xdr:cNvPicPr>
      </xdr:nvPicPr>
      <xdr:blipFill>
        <a:blip xmlns:r="http://schemas.openxmlformats.org/officeDocument/2006/relationships" r:embed="rId46"/>
        <a:stretch>
          <a:fillRect/>
        </a:stretch>
      </xdr:blipFill>
      <xdr:spPr>
        <a:xfrm>
          <a:off x="5088255" y="55883175"/>
          <a:ext cx="3489960" cy="2415540"/>
        </a:xfrm>
        <a:prstGeom prst="rect">
          <a:avLst/>
        </a:prstGeom>
      </xdr:spPr>
    </xdr:pic>
    <xdr:clientData/>
  </xdr:twoCellAnchor>
  <xdr:twoCellAnchor editAs="oneCell">
    <xdr:from>
      <xdr:col>0</xdr:col>
      <xdr:colOff>295275</xdr:colOff>
      <xdr:row>342</xdr:row>
      <xdr:rowOff>66675</xdr:rowOff>
    </xdr:from>
    <xdr:to>
      <xdr:col>4</xdr:col>
      <xdr:colOff>600075</xdr:colOff>
      <xdr:row>355</xdr:row>
      <xdr:rowOff>104775</xdr:rowOff>
    </xdr:to>
    <xdr:pic>
      <xdr:nvPicPr>
        <xdr:cNvPr id="52" name="Imagen 51">
          <a:extLst>
            <a:ext uri="{FF2B5EF4-FFF2-40B4-BE49-F238E27FC236}">
              <a16:creationId xmlns:a16="http://schemas.microsoft.com/office/drawing/2014/main" id="{43A8B26D-9B7F-43B2-8A83-D1736C38EC0F}"/>
            </a:ext>
          </a:extLst>
        </xdr:cNvPr>
        <xdr:cNvPicPr>
          <a:picLocks noChangeAspect="1"/>
        </xdr:cNvPicPr>
      </xdr:nvPicPr>
      <xdr:blipFill>
        <a:blip xmlns:r="http://schemas.openxmlformats.org/officeDocument/2006/relationships" r:embed="rId47"/>
        <a:stretch>
          <a:fillRect/>
        </a:stretch>
      </xdr:blipFill>
      <xdr:spPr>
        <a:xfrm>
          <a:off x="295275" y="34630995"/>
          <a:ext cx="3474720" cy="2415540"/>
        </a:xfrm>
        <a:prstGeom prst="rect">
          <a:avLst/>
        </a:prstGeom>
      </xdr:spPr>
    </xdr:pic>
    <xdr:clientData/>
  </xdr:twoCellAnchor>
  <xdr:twoCellAnchor editAs="oneCell">
    <xdr:from>
      <xdr:col>6</xdr:col>
      <xdr:colOff>428625</xdr:colOff>
      <xdr:row>342</xdr:row>
      <xdr:rowOff>66675</xdr:rowOff>
    </xdr:from>
    <xdr:to>
      <xdr:col>10</xdr:col>
      <xdr:colOff>131445</xdr:colOff>
      <xdr:row>355</xdr:row>
      <xdr:rowOff>81915</xdr:rowOff>
    </xdr:to>
    <xdr:pic>
      <xdr:nvPicPr>
        <xdr:cNvPr id="53" name="Imagen 52">
          <a:extLst>
            <a:ext uri="{FF2B5EF4-FFF2-40B4-BE49-F238E27FC236}">
              <a16:creationId xmlns:a16="http://schemas.microsoft.com/office/drawing/2014/main" id="{236DB5A7-6C09-4AA7-BC4C-19F91E498D53}"/>
            </a:ext>
          </a:extLst>
        </xdr:cNvPr>
        <xdr:cNvPicPr>
          <a:picLocks noChangeAspect="1"/>
        </xdr:cNvPicPr>
      </xdr:nvPicPr>
      <xdr:blipFill>
        <a:blip xmlns:r="http://schemas.openxmlformats.org/officeDocument/2006/relationships" r:embed="rId48"/>
        <a:stretch>
          <a:fillRect/>
        </a:stretch>
      </xdr:blipFill>
      <xdr:spPr>
        <a:xfrm>
          <a:off x="5031105" y="34630995"/>
          <a:ext cx="3451860" cy="2392680"/>
        </a:xfrm>
        <a:prstGeom prst="rect">
          <a:avLst/>
        </a:prstGeom>
      </xdr:spPr>
    </xdr:pic>
    <xdr:clientData/>
  </xdr:twoCellAnchor>
  <xdr:twoCellAnchor editAs="oneCell">
    <xdr:from>
      <xdr:col>0</xdr:col>
      <xdr:colOff>238125</xdr:colOff>
      <xdr:row>358</xdr:row>
      <xdr:rowOff>104775</xdr:rowOff>
    </xdr:from>
    <xdr:to>
      <xdr:col>4</xdr:col>
      <xdr:colOff>550545</xdr:colOff>
      <xdr:row>371</xdr:row>
      <xdr:rowOff>150495</xdr:rowOff>
    </xdr:to>
    <xdr:pic>
      <xdr:nvPicPr>
        <xdr:cNvPr id="54" name="Imagen 53">
          <a:extLst>
            <a:ext uri="{FF2B5EF4-FFF2-40B4-BE49-F238E27FC236}">
              <a16:creationId xmlns:a16="http://schemas.microsoft.com/office/drawing/2014/main" id="{1BE16C5D-C66E-437A-BCCB-EBA2A1263BC2}"/>
            </a:ext>
          </a:extLst>
        </xdr:cNvPr>
        <xdr:cNvPicPr>
          <a:picLocks noChangeAspect="1"/>
        </xdr:cNvPicPr>
      </xdr:nvPicPr>
      <xdr:blipFill>
        <a:blip xmlns:r="http://schemas.openxmlformats.org/officeDocument/2006/relationships" r:embed="rId49"/>
        <a:stretch>
          <a:fillRect/>
        </a:stretch>
      </xdr:blipFill>
      <xdr:spPr>
        <a:xfrm>
          <a:off x="238125" y="37816155"/>
          <a:ext cx="3482340" cy="2423160"/>
        </a:xfrm>
        <a:prstGeom prst="rect">
          <a:avLst/>
        </a:prstGeom>
      </xdr:spPr>
    </xdr:pic>
    <xdr:clientData/>
  </xdr:twoCellAnchor>
  <xdr:twoCellAnchor editAs="oneCell">
    <xdr:from>
      <xdr:col>6</xdr:col>
      <xdr:colOff>314325</xdr:colOff>
      <xdr:row>358</xdr:row>
      <xdr:rowOff>76200</xdr:rowOff>
    </xdr:from>
    <xdr:to>
      <xdr:col>10</xdr:col>
      <xdr:colOff>55245</xdr:colOff>
      <xdr:row>371</xdr:row>
      <xdr:rowOff>114300</xdr:rowOff>
    </xdr:to>
    <xdr:pic>
      <xdr:nvPicPr>
        <xdr:cNvPr id="55" name="Imagen 54">
          <a:extLst>
            <a:ext uri="{FF2B5EF4-FFF2-40B4-BE49-F238E27FC236}">
              <a16:creationId xmlns:a16="http://schemas.microsoft.com/office/drawing/2014/main" id="{E8FD596D-B716-455B-8900-ABD35BBAC81B}"/>
            </a:ext>
          </a:extLst>
        </xdr:cNvPr>
        <xdr:cNvPicPr>
          <a:picLocks noChangeAspect="1"/>
        </xdr:cNvPicPr>
      </xdr:nvPicPr>
      <xdr:blipFill>
        <a:blip xmlns:r="http://schemas.openxmlformats.org/officeDocument/2006/relationships" r:embed="rId50"/>
        <a:stretch>
          <a:fillRect/>
        </a:stretch>
      </xdr:blipFill>
      <xdr:spPr>
        <a:xfrm>
          <a:off x="4916805" y="37787580"/>
          <a:ext cx="3489960" cy="2415540"/>
        </a:xfrm>
        <a:prstGeom prst="rect">
          <a:avLst/>
        </a:prstGeom>
      </xdr:spPr>
    </xdr:pic>
    <xdr:clientData/>
  </xdr:twoCellAnchor>
  <xdr:twoCellAnchor editAs="oneCell">
    <xdr:from>
      <xdr:col>0</xdr:col>
      <xdr:colOff>219075</xdr:colOff>
      <xdr:row>390</xdr:row>
      <xdr:rowOff>66675</xdr:rowOff>
    </xdr:from>
    <xdr:to>
      <xdr:col>4</xdr:col>
      <xdr:colOff>531495</xdr:colOff>
      <xdr:row>403</xdr:row>
      <xdr:rowOff>104775</xdr:rowOff>
    </xdr:to>
    <xdr:pic>
      <xdr:nvPicPr>
        <xdr:cNvPr id="56" name="Imagen 55">
          <a:extLst>
            <a:ext uri="{FF2B5EF4-FFF2-40B4-BE49-F238E27FC236}">
              <a16:creationId xmlns:a16="http://schemas.microsoft.com/office/drawing/2014/main" id="{AD94EFDD-F97D-44F2-9E4D-B07C707B85B8}"/>
            </a:ext>
          </a:extLst>
        </xdr:cNvPr>
        <xdr:cNvPicPr>
          <a:picLocks noChangeAspect="1"/>
        </xdr:cNvPicPr>
      </xdr:nvPicPr>
      <xdr:blipFill>
        <a:blip xmlns:r="http://schemas.openxmlformats.org/officeDocument/2006/relationships" r:embed="rId51"/>
        <a:stretch>
          <a:fillRect/>
        </a:stretch>
      </xdr:blipFill>
      <xdr:spPr>
        <a:xfrm>
          <a:off x="219075" y="43752135"/>
          <a:ext cx="3482340" cy="2415540"/>
        </a:xfrm>
        <a:prstGeom prst="rect">
          <a:avLst/>
        </a:prstGeom>
      </xdr:spPr>
    </xdr:pic>
    <xdr:clientData/>
  </xdr:twoCellAnchor>
  <xdr:twoCellAnchor editAs="oneCell">
    <xdr:from>
      <xdr:col>6</xdr:col>
      <xdr:colOff>333375</xdr:colOff>
      <xdr:row>390</xdr:row>
      <xdr:rowOff>57150</xdr:rowOff>
    </xdr:from>
    <xdr:to>
      <xdr:col>10</xdr:col>
      <xdr:colOff>66675</xdr:colOff>
      <xdr:row>403</xdr:row>
      <xdr:rowOff>102870</xdr:rowOff>
    </xdr:to>
    <xdr:pic>
      <xdr:nvPicPr>
        <xdr:cNvPr id="57" name="Imagen 56">
          <a:extLst>
            <a:ext uri="{FF2B5EF4-FFF2-40B4-BE49-F238E27FC236}">
              <a16:creationId xmlns:a16="http://schemas.microsoft.com/office/drawing/2014/main" id="{5E92F967-CF13-4237-AF85-879DE1AFA55C}"/>
            </a:ext>
          </a:extLst>
        </xdr:cNvPr>
        <xdr:cNvPicPr>
          <a:picLocks noChangeAspect="1"/>
        </xdr:cNvPicPr>
      </xdr:nvPicPr>
      <xdr:blipFill>
        <a:blip xmlns:r="http://schemas.openxmlformats.org/officeDocument/2006/relationships" r:embed="rId52"/>
        <a:stretch>
          <a:fillRect/>
        </a:stretch>
      </xdr:blipFill>
      <xdr:spPr>
        <a:xfrm>
          <a:off x="4935855" y="43742610"/>
          <a:ext cx="3482340" cy="2423160"/>
        </a:xfrm>
        <a:prstGeom prst="rect">
          <a:avLst/>
        </a:prstGeom>
      </xdr:spPr>
    </xdr:pic>
    <xdr:clientData/>
  </xdr:twoCellAnchor>
  <xdr:twoCellAnchor editAs="oneCell">
    <xdr:from>
      <xdr:col>0</xdr:col>
      <xdr:colOff>238125</xdr:colOff>
      <xdr:row>422</xdr:row>
      <xdr:rowOff>66675</xdr:rowOff>
    </xdr:from>
    <xdr:to>
      <xdr:col>4</xdr:col>
      <xdr:colOff>542925</xdr:colOff>
      <xdr:row>435</xdr:row>
      <xdr:rowOff>104775</xdr:rowOff>
    </xdr:to>
    <xdr:pic>
      <xdr:nvPicPr>
        <xdr:cNvPr id="58" name="Imagen 57">
          <a:extLst>
            <a:ext uri="{FF2B5EF4-FFF2-40B4-BE49-F238E27FC236}">
              <a16:creationId xmlns:a16="http://schemas.microsoft.com/office/drawing/2014/main" id="{991CD16E-AD6E-4D74-84C9-E1F1AA39C1A4}"/>
            </a:ext>
          </a:extLst>
        </xdr:cNvPr>
        <xdr:cNvPicPr>
          <a:picLocks noChangeAspect="1"/>
        </xdr:cNvPicPr>
      </xdr:nvPicPr>
      <xdr:blipFill>
        <a:blip xmlns:r="http://schemas.openxmlformats.org/officeDocument/2006/relationships" r:embed="rId53"/>
        <a:stretch>
          <a:fillRect/>
        </a:stretch>
      </xdr:blipFill>
      <xdr:spPr>
        <a:xfrm>
          <a:off x="238125" y="46693455"/>
          <a:ext cx="3474720" cy="2415540"/>
        </a:xfrm>
        <a:prstGeom prst="rect">
          <a:avLst/>
        </a:prstGeom>
      </xdr:spPr>
    </xdr:pic>
    <xdr:clientData/>
  </xdr:twoCellAnchor>
  <xdr:twoCellAnchor editAs="oneCell">
    <xdr:from>
      <xdr:col>6</xdr:col>
      <xdr:colOff>333375</xdr:colOff>
      <xdr:row>422</xdr:row>
      <xdr:rowOff>104775</xdr:rowOff>
    </xdr:from>
    <xdr:to>
      <xdr:col>10</xdr:col>
      <xdr:colOff>66675</xdr:colOff>
      <xdr:row>435</xdr:row>
      <xdr:rowOff>142875</xdr:rowOff>
    </xdr:to>
    <xdr:pic>
      <xdr:nvPicPr>
        <xdr:cNvPr id="59" name="Imagen 58">
          <a:extLst>
            <a:ext uri="{FF2B5EF4-FFF2-40B4-BE49-F238E27FC236}">
              <a16:creationId xmlns:a16="http://schemas.microsoft.com/office/drawing/2014/main" id="{95E70743-4DD6-40B3-B2B6-E4173970D71C}"/>
            </a:ext>
          </a:extLst>
        </xdr:cNvPr>
        <xdr:cNvPicPr>
          <a:picLocks noChangeAspect="1"/>
        </xdr:cNvPicPr>
      </xdr:nvPicPr>
      <xdr:blipFill>
        <a:blip xmlns:r="http://schemas.openxmlformats.org/officeDocument/2006/relationships" r:embed="rId54"/>
        <a:stretch>
          <a:fillRect/>
        </a:stretch>
      </xdr:blipFill>
      <xdr:spPr>
        <a:xfrm>
          <a:off x="4935855" y="4673155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19E57738-2A2C-4DD9-B436-2A6D1358BAB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BB36906-D0C8-4544-98DA-39236C93AF5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523875</xdr:colOff>
      <xdr:row>5</xdr:row>
      <xdr:rowOff>28575</xdr:rowOff>
    </xdr:from>
    <xdr:to>
      <xdr:col>5</xdr:col>
      <xdr:colOff>638175</xdr:colOff>
      <xdr:row>18</xdr:row>
      <xdr:rowOff>158750</xdr:rowOff>
    </xdr:to>
    <xdr:pic>
      <xdr:nvPicPr>
        <xdr:cNvPr id="4" name="Imagen 3">
          <a:extLst>
            <a:ext uri="{FF2B5EF4-FFF2-40B4-BE49-F238E27FC236}">
              <a16:creationId xmlns:a16="http://schemas.microsoft.com/office/drawing/2014/main" id="{0E1F9DCB-FB35-41D9-B571-E318778F935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rot="5400000">
          <a:off x="843597" y="1446213"/>
          <a:ext cx="2522855" cy="2019300"/>
        </a:xfrm>
        <a:prstGeom prst="rect">
          <a:avLst/>
        </a:prstGeom>
      </xdr:spPr>
    </xdr:pic>
    <xdr:clientData/>
  </xdr:twoCellAnchor>
  <xdr:twoCellAnchor editAs="oneCell">
    <xdr:from>
      <xdr:col>2</xdr:col>
      <xdr:colOff>447675</xdr:colOff>
      <xdr:row>21</xdr:row>
      <xdr:rowOff>19050</xdr:rowOff>
    </xdr:from>
    <xdr:to>
      <xdr:col>5</xdr:col>
      <xdr:colOff>561975</xdr:colOff>
      <xdr:row>34</xdr:row>
      <xdr:rowOff>149225</xdr:rowOff>
    </xdr:to>
    <xdr:pic>
      <xdr:nvPicPr>
        <xdr:cNvPr id="5" name="Imagen 4">
          <a:extLst>
            <a:ext uri="{FF2B5EF4-FFF2-40B4-BE49-F238E27FC236}">
              <a16:creationId xmlns:a16="http://schemas.microsoft.com/office/drawing/2014/main" id="{40CFC851-FF92-4F8C-8BEC-87555A62193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rot="5400000">
          <a:off x="767397" y="4438968"/>
          <a:ext cx="2522855" cy="2019300"/>
        </a:xfrm>
        <a:prstGeom prst="rect">
          <a:avLst/>
        </a:prstGeom>
      </xdr:spPr>
    </xdr:pic>
    <xdr:clientData/>
  </xdr:twoCellAnchor>
  <xdr:twoCellAnchor editAs="oneCell">
    <xdr:from>
      <xdr:col>7</xdr:col>
      <xdr:colOff>28575</xdr:colOff>
      <xdr:row>21</xdr:row>
      <xdr:rowOff>28575</xdr:rowOff>
    </xdr:from>
    <xdr:to>
      <xdr:col>11</xdr:col>
      <xdr:colOff>584225</xdr:colOff>
      <xdr:row>34</xdr:row>
      <xdr:rowOff>173850</xdr:rowOff>
    </xdr:to>
    <xdr:pic>
      <xdr:nvPicPr>
        <xdr:cNvPr id="6" name="Imagen 5">
          <a:extLst>
            <a:ext uri="{FF2B5EF4-FFF2-40B4-BE49-F238E27FC236}">
              <a16:creationId xmlns:a16="http://schemas.microsoft.com/office/drawing/2014/main" id="{C9D1FBE2-3147-4764-A0DB-2E940C4D896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907155" y="4196715"/>
          <a:ext cx="3596030" cy="2537955"/>
        </a:xfrm>
        <a:prstGeom prst="rect">
          <a:avLst/>
        </a:prstGeom>
      </xdr:spPr>
    </xdr:pic>
    <xdr:clientData/>
  </xdr:twoCellAnchor>
  <xdr:twoCellAnchor editAs="oneCell">
    <xdr:from>
      <xdr:col>2</xdr:col>
      <xdr:colOff>472629</xdr:colOff>
      <xdr:row>37</xdr:row>
      <xdr:rowOff>19050</xdr:rowOff>
    </xdr:from>
    <xdr:to>
      <xdr:col>5</xdr:col>
      <xdr:colOff>603600</xdr:colOff>
      <xdr:row>50</xdr:row>
      <xdr:rowOff>180977</xdr:rowOff>
    </xdr:to>
    <xdr:pic>
      <xdr:nvPicPr>
        <xdr:cNvPr id="7" name="Imagen 6">
          <a:extLst>
            <a:ext uri="{FF2B5EF4-FFF2-40B4-BE49-F238E27FC236}">
              <a16:creationId xmlns:a16="http://schemas.microsoft.com/office/drawing/2014/main" id="{8550C102-6E80-4F97-B551-512381B2860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rot="5400000">
          <a:off x="792431" y="7441168"/>
          <a:ext cx="2539367" cy="2035971"/>
        </a:xfrm>
        <a:prstGeom prst="rect">
          <a:avLst/>
        </a:prstGeom>
      </xdr:spPr>
    </xdr:pic>
    <xdr:clientData/>
  </xdr:twoCellAnchor>
  <xdr:twoCellAnchor editAs="oneCell">
    <xdr:from>
      <xdr:col>8</xdr:col>
      <xdr:colOff>85725</xdr:colOff>
      <xdr:row>37</xdr:row>
      <xdr:rowOff>4800</xdr:rowOff>
    </xdr:from>
    <xdr:to>
      <xdr:col>10</xdr:col>
      <xdr:colOff>91649</xdr:colOff>
      <xdr:row>50</xdr:row>
      <xdr:rowOff>152399</xdr:rowOff>
    </xdr:to>
    <xdr:pic>
      <xdr:nvPicPr>
        <xdr:cNvPr id="8" name="Imagen 7">
          <a:extLst>
            <a:ext uri="{FF2B5EF4-FFF2-40B4-BE49-F238E27FC236}">
              <a16:creationId xmlns:a16="http://schemas.microsoft.com/office/drawing/2014/main" id="{EBE8B46C-0454-4625-BAE6-4D43CFC7F52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rot="5400000">
          <a:off x="4301137" y="7425128"/>
          <a:ext cx="2525039" cy="2025224"/>
        </a:xfrm>
        <a:prstGeom prst="rect">
          <a:avLst/>
        </a:prstGeom>
      </xdr:spPr>
    </xdr:pic>
    <xdr:clientData/>
  </xdr:twoCellAnchor>
  <xdr:twoCellAnchor editAs="oneCell">
    <xdr:from>
      <xdr:col>1</xdr:col>
      <xdr:colOff>9525</xdr:colOff>
      <xdr:row>53</xdr:row>
      <xdr:rowOff>28575</xdr:rowOff>
    </xdr:from>
    <xdr:to>
      <xdr:col>6</xdr:col>
      <xdr:colOff>539750</xdr:colOff>
      <xdr:row>66</xdr:row>
      <xdr:rowOff>171450</xdr:rowOff>
    </xdr:to>
    <xdr:pic>
      <xdr:nvPicPr>
        <xdr:cNvPr id="9" name="Imagen 8">
          <a:extLst>
            <a:ext uri="{FF2B5EF4-FFF2-40B4-BE49-F238E27FC236}">
              <a16:creationId xmlns:a16="http://schemas.microsoft.com/office/drawing/2014/main" id="{ECD372DD-A182-41C9-AE50-7F0B4F58103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60985" y="10147935"/>
          <a:ext cx="3578225" cy="2520315"/>
        </a:xfrm>
        <a:prstGeom prst="rect">
          <a:avLst/>
        </a:prstGeom>
      </xdr:spPr>
    </xdr:pic>
    <xdr:clientData/>
  </xdr:twoCellAnchor>
  <xdr:twoCellAnchor editAs="oneCell">
    <xdr:from>
      <xdr:col>8</xdr:col>
      <xdr:colOff>257174</xdr:colOff>
      <xdr:row>53</xdr:row>
      <xdr:rowOff>19051</xdr:rowOff>
    </xdr:from>
    <xdr:to>
      <xdr:col>10</xdr:col>
      <xdr:colOff>266699</xdr:colOff>
      <xdr:row>66</xdr:row>
      <xdr:rowOff>171451</xdr:rowOff>
    </xdr:to>
    <xdr:pic>
      <xdr:nvPicPr>
        <xdr:cNvPr id="10" name="Imagen 9">
          <a:extLst>
            <a:ext uri="{FF2B5EF4-FFF2-40B4-BE49-F238E27FC236}">
              <a16:creationId xmlns:a16="http://schemas.microsoft.com/office/drawing/2014/main" id="{4D7564BF-9877-40F9-8250-2A5C7FC9527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rot="5400000">
          <a:off x="4471987" y="10388918"/>
          <a:ext cx="2529840" cy="2028825"/>
        </a:xfrm>
        <a:prstGeom prst="rect">
          <a:avLst/>
        </a:prstGeom>
      </xdr:spPr>
    </xdr:pic>
    <xdr:clientData/>
  </xdr:twoCellAnchor>
  <xdr:twoCellAnchor editAs="oneCell">
    <xdr:from>
      <xdr:col>7</xdr:col>
      <xdr:colOff>28575</xdr:colOff>
      <xdr:row>69</xdr:row>
      <xdr:rowOff>28575</xdr:rowOff>
    </xdr:from>
    <xdr:to>
      <xdr:col>11</xdr:col>
      <xdr:colOff>539001</xdr:colOff>
      <xdr:row>82</xdr:row>
      <xdr:rowOff>149457</xdr:rowOff>
    </xdr:to>
    <xdr:pic>
      <xdr:nvPicPr>
        <xdr:cNvPr id="11" name="Imagen 10">
          <a:extLst>
            <a:ext uri="{FF2B5EF4-FFF2-40B4-BE49-F238E27FC236}">
              <a16:creationId xmlns:a16="http://schemas.microsoft.com/office/drawing/2014/main" id="{EAB9131D-A06C-4FD1-9E65-DA3CCE967D4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07155" y="13096875"/>
          <a:ext cx="3550806" cy="2498322"/>
        </a:xfrm>
        <a:prstGeom prst="rect">
          <a:avLst/>
        </a:prstGeom>
      </xdr:spPr>
    </xdr:pic>
    <xdr:clientData/>
  </xdr:twoCellAnchor>
  <xdr:twoCellAnchor editAs="oneCell">
    <xdr:from>
      <xdr:col>2</xdr:col>
      <xdr:colOff>400050</xdr:colOff>
      <xdr:row>69</xdr:row>
      <xdr:rowOff>9524</xdr:rowOff>
    </xdr:from>
    <xdr:to>
      <xdr:col>5</xdr:col>
      <xdr:colOff>542924</xdr:colOff>
      <xdr:row>82</xdr:row>
      <xdr:rowOff>187323</xdr:rowOff>
    </xdr:to>
    <xdr:pic>
      <xdr:nvPicPr>
        <xdr:cNvPr id="12" name="Imagen 11">
          <a:extLst>
            <a:ext uri="{FF2B5EF4-FFF2-40B4-BE49-F238E27FC236}">
              <a16:creationId xmlns:a16="http://schemas.microsoft.com/office/drawing/2014/main" id="{7F6A9AC6-83A5-4A3A-B05D-367BEFF1AD5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rot="5400000">
          <a:off x="717867" y="13331507"/>
          <a:ext cx="2555239" cy="2047874"/>
        </a:xfrm>
        <a:prstGeom prst="rect">
          <a:avLst/>
        </a:prstGeom>
      </xdr:spPr>
    </xdr:pic>
    <xdr:clientData/>
  </xdr:twoCellAnchor>
  <xdr:twoCellAnchor editAs="oneCell">
    <xdr:from>
      <xdr:col>2</xdr:col>
      <xdr:colOff>495299</xdr:colOff>
      <xdr:row>85</xdr:row>
      <xdr:rowOff>19051</xdr:rowOff>
    </xdr:from>
    <xdr:to>
      <xdr:col>5</xdr:col>
      <xdr:colOff>625680</xdr:colOff>
      <xdr:row>98</xdr:row>
      <xdr:rowOff>180978</xdr:rowOff>
    </xdr:to>
    <xdr:pic>
      <xdr:nvPicPr>
        <xdr:cNvPr id="13" name="Imagen 12">
          <a:extLst>
            <a:ext uri="{FF2B5EF4-FFF2-40B4-BE49-F238E27FC236}">
              <a16:creationId xmlns:a16="http://schemas.microsoft.com/office/drawing/2014/main" id="{87557BE7-7170-43C5-A4D6-023877BE794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rot="5400000">
          <a:off x="814806" y="16288284"/>
          <a:ext cx="2539367" cy="2035381"/>
        </a:xfrm>
        <a:prstGeom prst="rect">
          <a:avLst/>
        </a:prstGeom>
      </xdr:spPr>
    </xdr:pic>
    <xdr:clientData/>
  </xdr:twoCellAnchor>
  <xdr:twoCellAnchor editAs="oneCell">
    <xdr:from>
      <xdr:col>7</xdr:col>
      <xdr:colOff>28575</xdr:colOff>
      <xdr:row>85</xdr:row>
      <xdr:rowOff>28575</xdr:rowOff>
    </xdr:from>
    <xdr:to>
      <xdr:col>11</xdr:col>
      <xdr:colOff>571500</xdr:colOff>
      <xdr:row>98</xdr:row>
      <xdr:rowOff>169115</xdr:rowOff>
    </xdr:to>
    <xdr:pic>
      <xdr:nvPicPr>
        <xdr:cNvPr id="14" name="Imagen 13">
          <a:extLst>
            <a:ext uri="{FF2B5EF4-FFF2-40B4-BE49-F238E27FC236}">
              <a16:creationId xmlns:a16="http://schemas.microsoft.com/office/drawing/2014/main" id="{9AB5DA41-DD1E-43B8-893B-8DDB76361F8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907155" y="16045815"/>
          <a:ext cx="3583305" cy="2517980"/>
        </a:xfrm>
        <a:prstGeom prst="rect">
          <a:avLst/>
        </a:prstGeom>
      </xdr:spPr>
    </xdr:pic>
    <xdr:clientData/>
  </xdr:twoCellAnchor>
  <xdr:twoCellAnchor editAs="oneCell">
    <xdr:from>
      <xdr:col>7</xdr:col>
      <xdr:colOff>44449</xdr:colOff>
      <xdr:row>5</xdr:row>
      <xdr:rowOff>50799</xdr:rowOff>
    </xdr:from>
    <xdr:to>
      <xdr:col>11</xdr:col>
      <xdr:colOff>533400</xdr:colOff>
      <xdr:row>18</xdr:row>
      <xdr:rowOff>146049</xdr:rowOff>
    </xdr:to>
    <xdr:pic>
      <xdr:nvPicPr>
        <xdr:cNvPr id="15" name="Imagen 14">
          <a:extLst>
            <a:ext uri="{FF2B5EF4-FFF2-40B4-BE49-F238E27FC236}">
              <a16:creationId xmlns:a16="http://schemas.microsoft.com/office/drawing/2014/main" id="{6181C16C-EEC4-4731-84D3-C4E7DF70D13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xdr:blipFill>
      <xdr:spPr>
        <a:xfrm>
          <a:off x="3923029" y="1216659"/>
          <a:ext cx="3529331" cy="24879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4083557-A7FD-42F5-899A-DA5554A9D8C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79953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7992F91-96B3-42D3-9C2F-4B521FF715C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485062</xdr:colOff>
      <xdr:row>5</xdr:row>
      <xdr:rowOff>74940</xdr:rowOff>
    </xdr:from>
    <xdr:to>
      <xdr:col>6</xdr:col>
      <xdr:colOff>1618618</xdr:colOff>
      <xdr:row>9</xdr:row>
      <xdr:rowOff>524380</xdr:rowOff>
    </xdr:to>
    <xdr:pic>
      <xdr:nvPicPr>
        <xdr:cNvPr id="4" name="Imagen 3">
          <a:extLst>
            <a:ext uri="{FF2B5EF4-FFF2-40B4-BE49-F238E27FC236}">
              <a16:creationId xmlns:a16="http://schemas.microsoft.com/office/drawing/2014/main" id="{FC3B5ABC-10C1-4911-B5D1-BA72E9AAB04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056562" y="1499880"/>
          <a:ext cx="3853896" cy="2110600"/>
        </a:xfrm>
        <a:prstGeom prst="rect">
          <a:avLst/>
        </a:prstGeom>
      </xdr:spPr>
    </xdr:pic>
    <xdr:clientData/>
  </xdr:twoCellAnchor>
  <xdr:twoCellAnchor editAs="oneCell">
    <xdr:from>
      <xdr:col>2</xdr:col>
      <xdr:colOff>481968</xdr:colOff>
      <xdr:row>9</xdr:row>
      <xdr:rowOff>554282</xdr:rowOff>
    </xdr:from>
    <xdr:to>
      <xdr:col>6</xdr:col>
      <xdr:colOff>1612187</xdr:colOff>
      <xdr:row>18</xdr:row>
      <xdr:rowOff>121236</xdr:rowOff>
    </xdr:to>
    <xdr:pic>
      <xdr:nvPicPr>
        <xdr:cNvPr id="5" name="Imagen 4">
          <a:extLst>
            <a:ext uri="{FF2B5EF4-FFF2-40B4-BE49-F238E27FC236}">
              <a16:creationId xmlns:a16="http://schemas.microsoft.com/office/drawing/2014/main" id="{F3B7CCFE-6129-464B-A8F2-96E024E1189F}"/>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53468" y="3640382"/>
          <a:ext cx="3850559" cy="2104414"/>
        </a:xfrm>
        <a:prstGeom prst="rect">
          <a:avLst/>
        </a:prstGeom>
      </xdr:spPr>
    </xdr:pic>
    <xdr:clientData/>
  </xdr:twoCellAnchor>
  <xdr:twoCellAnchor editAs="oneCell">
    <xdr:from>
      <xdr:col>8</xdr:col>
      <xdr:colOff>154780</xdr:colOff>
      <xdr:row>5</xdr:row>
      <xdr:rowOff>62322</xdr:rowOff>
    </xdr:from>
    <xdr:to>
      <xdr:col>11</xdr:col>
      <xdr:colOff>672549</xdr:colOff>
      <xdr:row>9</xdr:row>
      <xdr:rowOff>508424</xdr:rowOff>
    </xdr:to>
    <xdr:pic>
      <xdr:nvPicPr>
        <xdr:cNvPr id="6" name="Imagen 5">
          <a:extLst>
            <a:ext uri="{FF2B5EF4-FFF2-40B4-BE49-F238E27FC236}">
              <a16:creationId xmlns:a16="http://schemas.microsoft.com/office/drawing/2014/main" id="{2594951A-7A17-4C66-BF8B-0B9CBDFE758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6197440" y="1487262"/>
          <a:ext cx="3870569" cy="2107262"/>
        </a:xfrm>
        <a:prstGeom prst="rect">
          <a:avLst/>
        </a:prstGeom>
      </xdr:spPr>
    </xdr:pic>
    <xdr:clientData/>
  </xdr:twoCellAnchor>
  <xdr:twoCellAnchor editAs="oneCell">
    <xdr:from>
      <xdr:col>8</xdr:col>
      <xdr:colOff>167643</xdr:colOff>
      <xdr:row>9</xdr:row>
      <xdr:rowOff>538572</xdr:rowOff>
    </xdr:from>
    <xdr:to>
      <xdr:col>11</xdr:col>
      <xdr:colOff>678737</xdr:colOff>
      <xdr:row>18</xdr:row>
      <xdr:rowOff>98849</xdr:rowOff>
    </xdr:to>
    <xdr:pic>
      <xdr:nvPicPr>
        <xdr:cNvPr id="7" name="Imagen 6">
          <a:extLst>
            <a:ext uri="{FF2B5EF4-FFF2-40B4-BE49-F238E27FC236}">
              <a16:creationId xmlns:a16="http://schemas.microsoft.com/office/drawing/2014/main" id="{246AB93F-4096-4FD1-9D34-CA20D2506C2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210303" y="3624672"/>
          <a:ext cx="3863894" cy="2097737"/>
        </a:xfrm>
        <a:prstGeom prst="rect">
          <a:avLst/>
        </a:prstGeom>
      </xdr:spPr>
    </xdr:pic>
    <xdr:clientData/>
  </xdr:twoCellAnchor>
  <xdr:twoCellAnchor editAs="oneCell">
    <xdr:from>
      <xdr:col>1</xdr:col>
      <xdr:colOff>110989</xdr:colOff>
      <xdr:row>21</xdr:row>
      <xdr:rowOff>60605</xdr:rowOff>
    </xdr:from>
    <xdr:to>
      <xdr:col>7</xdr:col>
      <xdr:colOff>78164</xdr:colOff>
      <xdr:row>33</xdr:row>
      <xdr:rowOff>43414</xdr:rowOff>
    </xdr:to>
    <xdr:pic>
      <xdr:nvPicPr>
        <xdr:cNvPr id="8" name="Imagen 7">
          <a:extLst>
            <a:ext uri="{FF2B5EF4-FFF2-40B4-BE49-F238E27FC236}">
              <a16:creationId xmlns:a16="http://schemas.microsoft.com/office/drawing/2014/main" id="{04922F0F-677F-46BE-8A15-47DBBE3E407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62449" y="7109105"/>
          <a:ext cx="5171635" cy="2817449"/>
        </a:xfrm>
        <a:prstGeom prst="rect">
          <a:avLst/>
        </a:prstGeom>
      </xdr:spPr>
    </xdr:pic>
    <xdr:clientData/>
  </xdr:twoCellAnchor>
  <xdr:twoCellAnchor editAs="oneCell">
    <xdr:from>
      <xdr:col>7</xdr:col>
      <xdr:colOff>86858</xdr:colOff>
      <xdr:row>21</xdr:row>
      <xdr:rowOff>77114</xdr:rowOff>
    </xdr:from>
    <xdr:to>
      <xdr:col>11</xdr:col>
      <xdr:colOff>1273873</xdr:colOff>
      <xdr:row>34</xdr:row>
      <xdr:rowOff>7855</xdr:rowOff>
    </xdr:to>
    <xdr:pic>
      <xdr:nvPicPr>
        <xdr:cNvPr id="9" name="Imagen 8">
          <a:extLst>
            <a:ext uri="{FF2B5EF4-FFF2-40B4-BE49-F238E27FC236}">
              <a16:creationId xmlns:a16="http://schemas.microsoft.com/office/drawing/2014/main" id="{4E7CB13B-3DE5-4F8B-ACB3-699FA7499E7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542778" y="7125614"/>
          <a:ext cx="5126555" cy="2811101"/>
        </a:xfrm>
        <a:prstGeom prst="rect">
          <a:avLst/>
        </a:prstGeom>
      </xdr:spPr>
    </xdr:pic>
    <xdr:clientData/>
  </xdr:twoCellAnchor>
  <xdr:twoCellAnchor editAs="oneCell">
    <xdr:from>
      <xdr:col>3</xdr:col>
      <xdr:colOff>21585</xdr:colOff>
      <xdr:row>37</xdr:row>
      <xdr:rowOff>41030</xdr:rowOff>
    </xdr:from>
    <xdr:to>
      <xdr:col>6</xdr:col>
      <xdr:colOff>1367718</xdr:colOff>
      <xdr:row>43</xdr:row>
      <xdr:rowOff>815463</xdr:rowOff>
    </xdr:to>
    <xdr:pic>
      <xdr:nvPicPr>
        <xdr:cNvPr id="10" name="Imagen 9">
          <a:extLst>
            <a:ext uri="{FF2B5EF4-FFF2-40B4-BE49-F238E27FC236}">
              <a16:creationId xmlns:a16="http://schemas.microsoft.com/office/drawing/2014/main" id="{C24584C9-FA02-4309-9F4F-3932FC57043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164585" y="10914770"/>
          <a:ext cx="3494973" cy="1925053"/>
        </a:xfrm>
        <a:prstGeom prst="rect">
          <a:avLst/>
        </a:prstGeom>
      </xdr:spPr>
    </xdr:pic>
    <xdr:clientData/>
  </xdr:twoCellAnchor>
  <xdr:twoCellAnchor editAs="oneCell">
    <xdr:from>
      <xdr:col>3</xdr:col>
      <xdr:colOff>15095</xdr:colOff>
      <xdr:row>43</xdr:row>
      <xdr:rowOff>853691</xdr:rowOff>
    </xdr:from>
    <xdr:to>
      <xdr:col>6</xdr:col>
      <xdr:colOff>1355160</xdr:colOff>
      <xdr:row>50</xdr:row>
      <xdr:rowOff>12329</xdr:rowOff>
    </xdr:to>
    <xdr:pic>
      <xdr:nvPicPr>
        <xdr:cNvPr id="11" name="Imagen 10">
          <a:extLst>
            <a:ext uri="{FF2B5EF4-FFF2-40B4-BE49-F238E27FC236}">
              <a16:creationId xmlns:a16="http://schemas.microsoft.com/office/drawing/2014/main" id="{CCCAB553-587E-4C12-BD05-0F07F610CF6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158095" y="12878051"/>
          <a:ext cx="3488905" cy="1917078"/>
        </a:xfrm>
        <a:prstGeom prst="rect">
          <a:avLst/>
        </a:prstGeom>
      </xdr:spPr>
    </xdr:pic>
    <xdr:clientData/>
  </xdr:twoCellAnchor>
  <xdr:twoCellAnchor editAs="oneCell">
    <xdr:from>
      <xdr:col>8</xdr:col>
      <xdr:colOff>326385</xdr:colOff>
      <xdr:row>37</xdr:row>
      <xdr:rowOff>37786</xdr:rowOff>
    </xdr:from>
    <xdr:to>
      <xdr:col>11</xdr:col>
      <xdr:colOff>500943</xdr:colOff>
      <xdr:row>43</xdr:row>
      <xdr:rowOff>809184</xdr:rowOff>
    </xdr:to>
    <xdr:pic>
      <xdr:nvPicPr>
        <xdr:cNvPr id="12" name="Imagen 11">
          <a:extLst>
            <a:ext uri="{FF2B5EF4-FFF2-40B4-BE49-F238E27FC236}">
              <a16:creationId xmlns:a16="http://schemas.microsoft.com/office/drawing/2014/main" id="{DD786E8C-C84B-48A2-B054-085802F1A3B5}"/>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6369045" y="10911526"/>
          <a:ext cx="3527358" cy="1922018"/>
        </a:xfrm>
        <a:prstGeom prst="rect">
          <a:avLst/>
        </a:prstGeom>
      </xdr:spPr>
    </xdr:pic>
    <xdr:clientData/>
  </xdr:twoCellAnchor>
  <xdr:twoCellAnchor editAs="oneCell">
    <xdr:from>
      <xdr:col>8</xdr:col>
      <xdr:colOff>326385</xdr:colOff>
      <xdr:row>43</xdr:row>
      <xdr:rowOff>844166</xdr:rowOff>
    </xdr:from>
    <xdr:to>
      <xdr:col>11</xdr:col>
      <xdr:colOff>500943</xdr:colOff>
      <xdr:row>48</xdr:row>
      <xdr:rowOff>0</xdr:rowOff>
    </xdr:to>
    <xdr:pic>
      <xdr:nvPicPr>
        <xdr:cNvPr id="13" name="Imagen 12">
          <a:extLst>
            <a:ext uri="{FF2B5EF4-FFF2-40B4-BE49-F238E27FC236}">
              <a16:creationId xmlns:a16="http://schemas.microsoft.com/office/drawing/2014/main" id="{6F7420C6-4AB8-4337-8A98-3859CB3D2993}"/>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6369045" y="12868526"/>
          <a:ext cx="3527358" cy="1914274"/>
        </a:xfrm>
        <a:prstGeom prst="rect">
          <a:avLst/>
        </a:prstGeom>
      </xdr:spPr>
    </xdr:pic>
    <xdr:clientData/>
  </xdr:twoCellAnchor>
  <xdr:twoCellAnchor editAs="oneCell">
    <xdr:from>
      <xdr:col>2</xdr:col>
      <xdr:colOff>545460</xdr:colOff>
      <xdr:row>53</xdr:row>
      <xdr:rowOff>98180</xdr:rowOff>
    </xdr:from>
    <xdr:to>
      <xdr:col>6</xdr:col>
      <xdr:colOff>1339143</xdr:colOff>
      <xdr:row>61</xdr:row>
      <xdr:rowOff>405888</xdr:rowOff>
    </xdr:to>
    <xdr:pic>
      <xdr:nvPicPr>
        <xdr:cNvPr id="14" name="Imagen 13">
          <a:extLst>
            <a:ext uri="{FF2B5EF4-FFF2-40B4-BE49-F238E27FC236}">
              <a16:creationId xmlns:a16="http://schemas.microsoft.com/office/drawing/2014/main" id="{63DEFBD3-7136-49A5-A67C-3E49417F831A}"/>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116960" y="15963020"/>
          <a:ext cx="3514023" cy="1923148"/>
        </a:xfrm>
        <a:prstGeom prst="rect">
          <a:avLst/>
        </a:prstGeom>
      </xdr:spPr>
    </xdr:pic>
    <xdr:clientData/>
  </xdr:twoCellAnchor>
  <xdr:twoCellAnchor editAs="oneCell">
    <xdr:from>
      <xdr:col>2</xdr:col>
      <xdr:colOff>551740</xdr:colOff>
      <xdr:row>61</xdr:row>
      <xdr:rowOff>456886</xdr:rowOff>
    </xdr:from>
    <xdr:to>
      <xdr:col>6</xdr:col>
      <xdr:colOff>1342389</xdr:colOff>
      <xdr:row>63</xdr:row>
      <xdr:rowOff>1190184</xdr:rowOff>
    </xdr:to>
    <xdr:pic>
      <xdr:nvPicPr>
        <xdr:cNvPr id="15" name="Imagen 14">
          <a:extLst>
            <a:ext uri="{FF2B5EF4-FFF2-40B4-BE49-F238E27FC236}">
              <a16:creationId xmlns:a16="http://schemas.microsoft.com/office/drawing/2014/main" id="{051C2EA2-8B43-4791-A34C-AB8D5BDC3A1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123240" y="17937166"/>
          <a:ext cx="3510989" cy="1922018"/>
        </a:xfrm>
        <a:prstGeom prst="rect">
          <a:avLst/>
        </a:prstGeom>
      </xdr:spPr>
    </xdr:pic>
    <xdr:clientData/>
  </xdr:twoCellAnchor>
  <xdr:twoCellAnchor editAs="oneCell">
    <xdr:from>
      <xdr:col>8</xdr:col>
      <xdr:colOff>285040</xdr:colOff>
      <xdr:row>53</xdr:row>
      <xdr:rowOff>82166</xdr:rowOff>
    </xdr:from>
    <xdr:to>
      <xdr:col>11</xdr:col>
      <xdr:colOff>456564</xdr:colOff>
      <xdr:row>61</xdr:row>
      <xdr:rowOff>383804</xdr:rowOff>
    </xdr:to>
    <xdr:pic>
      <xdr:nvPicPr>
        <xdr:cNvPr id="16" name="Imagen 15">
          <a:extLst>
            <a:ext uri="{FF2B5EF4-FFF2-40B4-BE49-F238E27FC236}">
              <a16:creationId xmlns:a16="http://schemas.microsoft.com/office/drawing/2014/main" id="{49A7CF72-8920-4F91-9165-B8FB4E5FCE7A}"/>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327700" y="15947006"/>
          <a:ext cx="3524324" cy="1917078"/>
        </a:xfrm>
        <a:prstGeom prst="rect">
          <a:avLst/>
        </a:prstGeom>
      </xdr:spPr>
    </xdr:pic>
    <xdr:clientData/>
  </xdr:twoCellAnchor>
  <xdr:twoCellAnchor editAs="oneCell">
    <xdr:from>
      <xdr:col>8</xdr:col>
      <xdr:colOff>294565</xdr:colOff>
      <xdr:row>61</xdr:row>
      <xdr:rowOff>456886</xdr:rowOff>
    </xdr:from>
    <xdr:to>
      <xdr:col>11</xdr:col>
      <xdr:colOff>466089</xdr:colOff>
      <xdr:row>63</xdr:row>
      <xdr:rowOff>1190184</xdr:rowOff>
    </xdr:to>
    <xdr:pic>
      <xdr:nvPicPr>
        <xdr:cNvPr id="17" name="Imagen 16">
          <a:extLst>
            <a:ext uri="{FF2B5EF4-FFF2-40B4-BE49-F238E27FC236}">
              <a16:creationId xmlns:a16="http://schemas.microsoft.com/office/drawing/2014/main" id="{C0982DDB-C434-4229-AD30-AD779981350C}"/>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6337225" y="17937166"/>
          <a:ext cx="3524324" cy="1922018"/>
        </a:xfrm>
        <a:prstGeom prst="rect">
          <a:avLst/>
        </a:prstGeom>
      </xdr:spPr>
    </xdr:pic>
    <xdr:clientData/>
  </xdr:twoCellAnchor>
  <xdr:twoCellAnchor editAs="oneCell">
    <xdr:from>
      <xdr:col>2</xdr:col>
      <xdr:colOff>485065</xdr:colOff>
      <xdr:row>69</xdr:row>
      <xdr:rowOff>75886</xdr:rowOff>
    </xdr:from>
    <xdr:to>
      <xdr:col>6</xdr:col>
      <xdr:colOff>1275714</xdr:colOff>
      <xdr:row>74</xdr:row>
      <xdr:rowOff>494859</xdr:rowOff>
    </xdr:to>
    <xdr:pic>
      <xdr:nvPicPr>
        <xdr:cNvPr id="18" name="Imagen 17">
          <a:extLst>
            <a:ext uri="{FF2B5EF4-FFF2-40B4-BE49-F238E27FC236}">
              <a16:creationId xmlns:a16="http://schemas.microsoft.com/office/drawing/2014/main" id="{AA96ED4A-BD34-4862-B90D-E21E696B0309}"/>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1056565" y="20969926"/>
          <a:ext cx="3510989" cy="1897253"/>
        </a:xfrm>
        <a:prstGeom prst="rect">
          <a:avLst/>
        </a:prstGeom>
      </xdr:spPr>
    </xdr:pic>
    <xdr:clientData/>
  </xdr:twoCellAnchor>
  <xdr:twoCellAnchor editAs="oneCell">
    <xdr:from>
      <xdr:col>2</xdr:col>
      <xdr:colOff>485065</xdr:colOff>
      <xdr:row>74</xdr:row>
      <xdr:rowOff>583955</xdr:rowOff>
    </xdr:from>
    <xdr:to>
      <xdr:col>6</xdr:col>
      <xdr:colOff>1275714</xdr:colOff>
      <xdr:row>82</xdr:row>
      <xdr:rowOff>91563</xdr:rowOff>
    </xdr:to>
    <xdr:pic>
      <xdr:nvPicPr>
        <xdr:cNvPr id="19" name="Imagen 18">
          <a:extLst>
            <a:ext uri="{FF2B5EF4-FFF2-40B4-BE49-F238E27FC236}">
              <a16:creationId xmlns:a16="http://schemas.microsoft.com/office/drawing/2014/main" id="{A1B60D00-8A4B-4DDE-8A79-6D57436F13F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1056565" y="22956275"/>
          <a:ext cx="3510989" cy="1877428"/>
        </a:xfrm>
        <a:prstGeom prst="rect">
          <a:avLst/>
        </a:prstGeom>
      </xdr:spPr>
    </xdr:pic>
    <xdr:clientData/>
  </xdr:twoCellAnchor>
  <xdr:twoCellAnchor editAs="oneCell">
    <xdr:from>
      <xdr:col>8</xdr:col>
      <xdr:colOff>316651</xdr:colOff>
      <xdr:row>74</xdr:row>
      <xdr:rowOff>580711</xdr:rowOff>
    </xdr:from>
    <xdr:to>
      <xdr:col>11</xdr:col>
      <xdr:colOff>482106</xdr:colOff>
      <xdr:row>82</xdr:row>
      <xdr:rowOff>85284</xdr:rowOff>
    </xdr:to>
    <xdr:pic>
      <xdr:nvPicPr>
        <xdr:cNvPr id="20" name="Imagen 19">
          <a:extLst>
            <a:ext uri="{FF2B5EF4-FFF2-40B4-BE49-F238E27FC236}">
              <a16:creationId xmlns:a16="http://schemas.microsoft.com/office/drawing/2014/main" id="{31980856-6398-4D78-8BC8-778A7D7DC4AE}"/>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6359311" y="22953031"/>
          <a:ext cx="3518255" cy="1874393"/>
        </a:xfrm>
        <a:prstGeom prst="rect">
          <a:avLst/>
        </a:prstGeom>
      </xdr:spPr>
    </xdr:pic>
    <xdr:clientData/>
  </xdr:twoCellAnchor>
  <xdr:twoCellAnchor editAs="oneCell">
    <xdr:from>
      <xdr:col>8</xdr:col>
      <xdr:colOff>319895</xdr:colOff>
      <xdr:row>69</xdr:row>
      <xdr:rowOff>63116</xdr:rowOff>
    </xdr:from>
    <xdr:to>
      <xdr:col>11</xdr:col>
      <xdr:colOff>488385</xdr:colOff>
      <xdr:row>74</xdr:row>
      <xdr:rowOff>479054</xdr:rowOff>
    </xdr:to>
    <xdr:pic>
      <xdr:nvPicPr>
        <xdr:cNvPr id="21" name="Imagen 20">
          <a:extLst>
            <a:ext uri="{FF2B5EF4-FFF2-40B4-BE49-F238E27FC236}">
              <a16:creationId xmlns:a16="http://schemas.microsoft.com/office/drawing/2014/main" id="{53CA1F60-186A-48CC-836E-FAEA4571B08C}"/>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6362555" y="20957156"/>
          <a:ext cx="3521290" cy="1894218"/>
        </a:xfrm>
        <a:prstGeom prst="rect">
          <a:avLst/>
        </a:prstGeom>
      </xdr:spPr>
    </xdr:pic>
    <xdr:clientData/>
  </xdr:twoCellAnchor>
  <xdr:twoCellAnchor editAs="oneCell">
    <xdr:from>
      <xdr:col>2</xdr:col>
      <xdr:colOff>354182</xdr:colOff>
      <xdr:row>90</xdr:row>
      <xdr:rowOff>139983</xdr:rowOff>
    </xdr:from>
    <xdr:to>
      <xdr:col>6</xdr:col>
      <xdr:colOff>1184164</xdr:colOff>
      <xdr:row>97</xdr:row>
      <xdr:rowOff>161925</xdr:rowOff>
    </xdr:to>
    <xdr:pic>
      <xdr:nvPicPr>
        <xdr:cNvPr id="22" name="Imagen 21">
          <a:extLst>
            <a:ext uri="{FF2B5EF4-FFF2-40B4-BE49-F238E27FC236}">
              <a16:creationId xmlns:a16="http://schemas.microsoft.com/office/drawing/2014/main" id="{849D5CFB-32C2-40B1-9F8C-F9F62DE3B31D}"/>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925682" y="28120623"/>
          <a:ext cx="3550322" cy="1904082"/>
        </a:xfrm>
        <a:prstGeom prst="rect">
          <a:avLst/>
        </a:prstGeom>
      </xdr:spPr>
    </xdr:pic>
    <xdr:clientData/>
  </xdr:twoCellAnchor>
  <xdr:twoCellAnchor editAs="oneCell">
    <xdr:from>
      <xdr:col>2</xdr:col>
      <xdr:colOff>341165</xdr:colOff>
      <xdr:row>84</xdr:row>
      <xdr:rowOff>18945</xdr:rowOff>
    </xdr:from>
    <xdr:to>
      <xdr:col>6</xdr:col>
      <xdr:colOff>1186743</xdr:colOff>
      <xdr:row>90</xdr:row>
      <xdr:rowOff>95250</xdr:rowOff>
    </xdr:to>
    <xdr:pic>
      <xdr:nvPicPr>
        <xdr:cNvPr id="23" name="Imagen 22">
          <a:extLst>
            <a:ext uri="{FF2B5EF4-FFF2-40B4-BE49-F238E27FC236}">
              <a16:creationId xmlns:a16="http://schemas.microsoft.com/office/drawing/2014/main" id="{1EB8524F-5BCC-4F29-87B5-64B443A8ED16}"/>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912665" y="26147925"/>
          <a:ext cx="3565918" cy="1927965"/>
        </a:xfrm>
        <a:prstGeom prst="rect">
          <a:avLst/>
        </a:prstGeom>
      </xdr:spPr>
    </xdr:pic>
    <xdr:clientData/>
  </xdr:twoCellAnchor>
  <xdr:twoCellAnchor editAs="oneCell">
    <xdr:from>
      <xdr:col>8</xdr:col>
      <xdr:colOff>323140</xdr:colOff>
      <xdr:row>84</xdr:row>
      <xdr:rowOff>72641</xdr:rowOff>
    </xdr:from>
    <xdr:to>
      <xdr:col>11</xdr:col>
      <xdr:colOff>494664</xdr:colOff>
      <xdr:row>90</xdr:row>
      <xdr:rowOff>107579</xdr:rowOff>
    </xdr:to>
    <xdr:pic>
      <xdr:nvPicPr>
        <xdr:cNvPr id="24" name="Imagen 23">
          <a:extLst>
            <a:ext uri="{FF2B5EF4-FFF2-40B4-BE49-F238E27FC236}">
              <a16:creationId xmlns:a16="http://schemas.microsoft.com/office/drawing/2014/main" id="{63DC7C52-A667-4D75-8515-4AB912AE33F5}"/>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6365800" y="26201621"/>
          <a:ext cx="3524324" cy="1886598"/>
        </a:xfrm>
        <a:prstGeom prst="rect">
          <a:avLst/>
        </a:prstGeom>
      </xdr:spPr>
    </xdr:pic>
    <xdr:clientData/>
  </xdr:twoCellAnchor>
  <xdr:twoCellAnchor editAs="oneCell">
    <xdr:from>
      <xdr:col>8</xdr:col>
      <xdr:colOff>329420</xdr:colOff>
      <xdr:row>90</xdr:row>
      <xdr:rowOff>171136</xdr:rowOff>
    </xdr:from>
    <xdr:to>
      <xdr:col>11</xdr:col>
      <xdr:colOff>497910</xdr:colOff>
      <xdr:row>97</xdr:row>
      <xdr:rowOff>171009</xdr:rowOff>
    </xdr:to>
    <xdr:pic>
      <xdr:nvPicPr>
        <xdr:cNvPr id="25" name="Imagen 24">
          <a:extLst>
            <a:ext uri="{FF2B5EF4-FFF2-40B4-BE49-F238E27FC236}">
              <a16:creationId xmlns:a16="http://schemas.microsoft.com/office/drawing/2014/main" id="{6BB93880-6F2C-448E-83D7-0C54C3FA4676}"/>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6372080" y="28151776"/>
          <a:ext cx="3521290" cy="1882013"/>
        </a:xfrm>
        <a:prstGeom prst="rect">
          <a:avLst/>
        </a:prstGeom>
      </xdr:spPr>
    </xdr:pic>
    <xdr:clientData/>
  </xdr:twoCellAnchor>
  <xdr:twoCellAnchor editAs="oneCell">
    <xdr:from>
      <xdr:col>4</xdr:col>
      <xdr:colOff>482390</xdr:colOff>
      <xdr:row>102</xdr:row>
      <xdr:rowOff>128619</xdr:rowOff>
    </xdr:from>
    <xdr:to>
      <xdr:col>6</xdr:col>
      <xdr:colOff>1958010</xdr:colOff>
      <xdr:row>104</xdr:row>
      <xdr:rowOff>161925</xdr:rowOff>
    </xdr:to>
    <xdr:pic>
      <xdr:nvPicPr>
        <xdr:cNvPr id="26" name="Imagen 25">
          <a:extLst>
            <a:ext uri="{FF2B5EF4-FFF2-40B4-BE49-F238E27FC236}">
              <a16:creationId xmlns:a16="http://schemas.microsoft.com/office/drawing/2014/main" id="{89C74917-C57B-417B-ACCE-B54A4CF211DD}"/>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2174030" y="32445039"/>
          <a:ext cx="3075820" cy="1694466"/>
        </a:xfrm>
        <a:prstGeom prst="rect">
          <a:avLst/>
        </a:prstGeom>
      </xdr:spPr>
    </xdr:pic>
    <xdr:clientData/>
  </xdr:twoCellAnchor>
  <xdr:twoCellAnchor editAs="oneCell">
    <xdr:from>
      <xdr:col>1</xdr:col>
      <xdr:colOff>8240</xdr:colOff>
      <xdr:row>100</xdr:row>
      <xdr:rowOff>75617</xdr:rowOff>
    </xdr:from>
    <xdr:to>
      <xdr:col>4</xdr:col>
      <xdr:colOff>457939</xdr:colOff>
      <xdr:row>108</xdr:row>
      <xdr:rowOff>209161</xdr:rowOff>
    </xdr:to>
    <xdr:pic>
      <xdr:nvPicPr>
        <xdr:cNvPr id="27" name="Imagen 26">
          <a:extLst>
            <a:ext uri="{FF2B5EF4-FFF2-40B4-BE49-F238E27FC236}">
              <a16:creationId xmlns:a16="http://schemas.microsoft.com/office/drawing/2014/main" id="{FEAFAEA8-501B-431E-9D22-616AFEAADC36}"/>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259700" y="31660517"/>
          <a:ext cx="1889879" cy="3288224"/>
        </a:xfrm>
        <a:prstGeom prst="rect">
          <a:avLst/>
        </a:prstGeom>
      </xdr:spPr>
    </xdr:pic>
    <xdr:clientData/>
  </xdr:twoCellAnchor>
  <xdr:twoCellAnchor editAs="oneCell">
    <xdr:from>
      <xdr:col>8</xdr:col>
      <xdr:colOff>580416</xdr:colOff>
      <xdr:row>99</xdr:row>
      <xdr:rowOff>41094</xdr:rowOff>
    </xdr:from>
    <xdr:to>
      <xdr:col>11</xdr:col>
      <xdr:colOff>142267</xdr:colOff>
      <xdr:row>102</xdr:row>
      <xdr:rowOff>1215296</xdr:rowOff>
    </xdr:to>
    <xdr:pic>
      <xdr:nvPicPr>
        <xdr:cNvPr id="28" name="Imagen 27">
          <a:extLst>
            <a:ext uri="{FF2B5EF4-FFF2-40B4-BE49-F238E27FC236}">
              <a16:creationId xmlns:a16="http://schemas.microsoft.com/office/drawing/2014/main" id="{8914DAA1-8923-4702-8536-2F1C0E930BDB}"/>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6623076" y="31427874"/>
          <a:ext cx="2914651" cy="2103842"/>
        </a:xfrm>
        <a:prstGeom prst="rect">
          <a:avLst/>
        </a:prstGeom>
      </xdr:spPr>
    </xdr:pic>
    <xdr:clientData/>
  </xdr:twoCellAnchor>
  <xdr:twoCellAnchor editAs="oneCell">
    <xdr:from>
      <xdr:col>8</xdr:col>
      <xdr:colOff>586559</xdr:colOff>
      <xdr:row>102</xdr:row>
      <xdr:rowOff>1276584</xdr:rowOff>
    </xdr:from>
    <xdr:to>
      <xdr:col>11</xdr:col>
      <xdr:colOff>145650</xdr:colOff>
      <xdr:row>110</xdr:row>
      <xdr:rowOff>256030</xdr:rowOff>
    </xdr:to>
    <xdr:pic>
      <xdr:nvPicPr>
        <xdr:cNvPr id="29" name="Imagen 28">
          <a:extLst>
            <a:ext uri="{FF2B5EF4-FFF2-40B4-BE49-F238E27FC236}">
              <a16:creationId xmlns:a16="http://schemas.microsoft.com/office/drawing/2014/main" id="{3ACC52E9-AE71-4123-873C-0689ECA47986}"/>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6629219" y="33593004"/>
          <a:ext cx="2911891" cy="2103646"/>
        </a:xfrm>
        <a:prstGeom prst="rect">
          <a:avLst/>
        </a:prstGeom>
      </xdr:spPr>
    </xdr:pic>
    <xdr:clientData/>
  </xdr:twoCellAnchor>
  <xdr:twoCellAnchor editAs="oneCell">
    <xdr:from>
      <xdr:col>3</xdr:col>
      <xdr:colOff>208319</xdr:colOff>
      <xdr:row>123</xdr:row>
      <xdr:rowOff>225451</xdr:rowOff>
    </xdr:from>
    <xdr:to>
      <xdr:col>6</xdr:col>
      <xdr:colOff>933468</xdr:colOff>
      <xdr:row>126</xdr:row>
      <xdr:rowOff>449913</xdr:rowOff>
    </xdr:to>
    <xdr:pic>
      <xdr:nvPicPr>
        <xdr:cNvPr id="30" name="Imagen 29">
          <a:extLst>
            <a:ext uri="{FF2B5EF4-FFF2-40B4-BE49-F238E27FC236}">
              <a16:creationId xmlns:a16="http://schemas.microsoft.com/office/drawing/2014/main" id="{86826C81-341A-445C-BE90-844201303D6A}"/>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1351319" y="39437971"/>
          <a:ext cx="2873989" cy="2106602"/>
        </a:xfrm>
        <a:prstGeom prst="rect">
          <a:avLst/>
        </a:prstGeom>
      </xdr:spPr>
    </xdr:pic>
    <xdr:clientData/>
  </xdr:twoCellAnchor>
  <xdr:twoCellAnchor editAs="oneCell">
    <xdr:from>
      <xdr:col>3</xdr:col>
      <xdr:colOff>129359</xdr:colOff>
      <xdr:row>113</xdr:row>
      <xdr:rowOff>69669</xdr:rowOff>
    </xdr:from>
    <xdr:to>
      <xdr:col>6</xdr:col>
      <xdr:colOff>860025</xdr:colOff>
      <xdr:row>123</xdr:row>
      <xdr:rowOff>177071</xdr:rowOff>
    </xdr:to>
    <xdr:pic>
      <xdr:nvPicPr>
        <xdr:cNvPr id="31" name="Imagen 30">
          <a:extLst>
            <a:ext uri="{FF2B5EF4-FFF2-40B4-BE49-F238E27FC236}">
              <a16:creationId xmlns:a16="http://schemas.microsoft.com/office/drawing/2014/main" id="{9730DFB7-B7DF-49D2-B27B-D10FA9CEFF7F}"/>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1272359" y="37346709"/>
          <a:ext cx="2879506" cy="2042882"/>
        </a:xfrm>
        <a:prstGeom prst="rect">
          <a:avLst/>
        </a:prstGeom>
      </xdr:spPr>
    </xdr:pic>
    <xdr:clientData/>
  </xdr:twoCellAnchor>
  <xdr:twoCellAnchor editAs="oneCell">
    <xdr:from>
      <xdr:col>7</xdr:col>
      <xdr:colOff>18442</xdr:colOff>
      <xdr:row>113</xdr:row>
      <xdr:rowOff>12519</xdr:rowOff>
    </xdr:from>
    <xdr:to>
      <xdr:col>9</xdr:col>
      <xdr:colOff>686949</xdr:colOff>
      <xdr:row>123</xdr:row>
      <xdr:rowOff>57150</xdr:rowOff>
    </xdr:to>
    <xdr:pic>
      <xdr:nvPicPr>
        <xdr:cNvPr id="32" name="Imagen 31">
          <a:extLst>
            <a:ext uri="{FF2B5EF4-FFF2-40B4-BE49-F238E27FC236}">
              <a16:creationId xmlns:a16="http://schemas.microsoft.com/office/drawing/2014/main" id="{94C8C950-59F4-48D4-A9B2-3AF0F7F569F4}"/>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5474362" y="37289559"/>
          <a:ext cx="2794487" cy="1980111"/>
        </a:xfrm>
        <a:prstGeom prst="rect">
          <a:avLst/>
        </a:prstGeom>
      </xdr:spPr>
    </xdr:pic>
    <xdr:clientData/>
  </xdr:twoCellAnchor>
  <xdr:twoCellAnchor editAs="oneCell">
    <xdr:from>
      <xdr:col>1</xdr:col>
      <xdr:colOff>241114</xdr:colOff>
      <xdr:row>131</xdr:row>
      <xdr:rowOff>23830</xdr:rowOff>
    </xdr:from>
    <xdr:to>
      <xdr:col>6</xdr:col>
      <xdr:colOff>1824594</xdr:colOff>
      <xdr:row>139</xdr:row>
      <xdr:rowOff>499136</xdr:rowOff>
    </xdr:to>
    <xdr:pic>
      <xdr:nvPicPr>
        <xdr:cNvPr id="33" name="Imagen 32">
          <a:extLst>
            <a:ext uri="{FF2B5EF4-FFF2-40B4-BE49-F238E27FC236}">
              <a16:creationId xmlns:a16="http://schemas.microsoft.com/office/drawing/2014/main" id="{6DC6DE70-F218-4E98-BD98-AA6A1254AB49}"/>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92574" y="43617850"/>
          <a:ext cx="4623860" cy="3340426"/>
        </a:xfrm>
        <a:prstGeom prst="rect">
          <a:avLst/>
        </a:prstGeom>
      </xdr:spPr>
    </xdr:pic>
    <xdr:clientData/>
  </xdr:twoCellAnchor>
  <xdr:twoCellAnchor editAs="oneCell">
    <xdr:from>
      <xdr:col>8</xdr:col>
      <xdr:colOff>475641</xdr:colOff>
      <xdr:row>129</xdr:row>
      <xdr:rowOff>34951</xdr:rowOff>
    </xdr:from>
    <xdr:to>
      <xdr:col>11</xdr:col>
      <xdr:colOff>37492</xdr:colOff>
      <xdr:row>134</xdr:row>
      <xdr:rowOff>1183338</xdr:rowOff>
    </xdr:to>
    <xdr:pic>
      <xdr:nvPicPr>
        <xdr:cNvPr id="34" name="Imagen 33">
          <a:extLst>
            <a:ext uri="{FF2B5EF4-FFF2-40B4-BE49-F238E27FC236}">
              <a16:creationId xmlns:a16="http://schemas.microsoft.com/office/drawing/2014/main" id="{98C0F760-100C-42E1-9D07-C76D6BB17E33}"/>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6518301" y="43247971"/>
          <a:ext cx="2914651" cy="2078027"/>
        </a:xfrm>
        <a:prstGeom prst="rect">
          <a:avLst/>
        </a:prstGeom>
      </xdr:spPr>
    </xdr:pic>
    <xdr:clientData/>
  </xdr:twoCellAnchor>
  <xdr:twoCellAnchor editAs="oneCell">
    <xdr:from>
      <xdr:col>8</xdr:col>
      <xdr:colOff>472259</xdr:colOff>
      <xdr:row>134</xdr:row>
      <xdr:rowOff>1222194</xdr:rowOff>
    </xdr:from>
    <xdr:to>
      <xdr:col>11</xdr:col>
      <xdr:colOff>31350</xdr:colOff>
      <xdr:row>139</xdr:row>
      <xdr:rowOff>986696</xdr:rowOff>
    </xdr:to>
    <xdr:pic>
      <xdr:nvPicPr>
        <xdr:cNvPr id="35" name="Imagen 34">
          <a:extLst>
            <a:ext uri="{FF2B5EF4-FFF2-40B4-BE49-F238E27FC236}">
              <a16:creationId xmlns:a16="http://schemas.microsoft.com/office/drawing/2014/main" id="{37BD667F-19CC-4820-AC96-7960EE211560}"/>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6514919" y="45364854"/>
          <a:ext cx="2911891" cy="2080982"/>
        </a:xfrm>
        <a:prstGeom prst="rect">
          <a:avLst/>
        </a:prstGeom>
      </xdr:spPr>
    </xdr:pic>
    <xdr:clientData/>
  </xdr:twoCellAnchor>
  <xdr:twoCellAnchor editAs="oneCell">
    <xdr:from>
      <xdr:col>2</xdr:col>
      <xdr:colOff>94882</xdr:colOff>
      <xdr:row>145</xdr:row>
      <xdr:rowOff>116730</xdr:rowOff>
    </xdr:from>
    <xdr:to>
      <xdr:col>6</xdr:col>
      <xdr:colOff>1580302</xdr:colOff>
      <xdr:row>155</xdr:row>
      <xdr:rowOff>920584</xdr:rowOff>
    </xdr:to>
    <xdr:pic>
      <xdr:nvPicPr>
        <xdr:cNvPr id="36" name="Imagen 35">
          <a:extLst>
            <a:ext uri="{FF2B5EF4-FFF2-40B4-BE49-F238E27FC236}">
              <a16:creationId xmlns:a16="http://schemas.microsoft.com/office/drawing/2014/main" id="{264AAC37-86B5-4FD8-BD09-CB8C74464455}"/>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666382" y="48412290"/>
          <a:ext cx="4205760" cy="3021274"/>
        </a:xfrm>
        <a:prstGeom prst="rect">
          <a:avLst/>
        </a:prstGeom>
      </xdr:spPr>
    </xdr:pic>
    <xdr:clientData/>
  </xdr:twoCellAnchor>
  <xdr:twoCellAnchor editAs="oneCell">
    <xdr:from>
      <xdr:col>8</xdr:col>
      <xdr:colOff>52742</xdr:colOff>
      <xdr:row>145</xdr:row>
      <xdr:rowOff>97680</xdr:rowOff>
    </xdr:from>
    <xdr:to>
      <xdr:col>11</xdr:col>
      <xdr:colOff>927115</xdr:colOff>
      <xdr:row>155</xdr:row>
      <xdr:rowOff>901534</xdr:rowOff>
    </xdr:to>
    <xdr:pic>
      <xdr:nvPicPr>
        <xdr:cNvPr id="37" name="Imagen 36">
          <a:extLst>
            <a:ext uri="{FF2B5EF4-FFF2-40B4-BE49-F238E27FC236}">
              <a16:creationId xmlns:a16="http://schemas.microsoft.com/office/drawing/2014/main" id="{16B4D523-67E1-40AD-B560-549F3592B7E8}"/>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6095402" y="48393240"/>
          <a:ext cx="4227173" cy="3021274"/>
        </a:xfrm>
        <a:prstGeom prst="rect">
          <a:avLst/>
        </a:prstGeom>
      </xdr:spPr>
    </xdr:pic>
    <xdr:clientData/>
  </xdr:twoCellAnchor>
  <xdr:twoCellAnchor editAs="oneCell">
    <xdr:from>
      <xdr:col>1</xdr:col>
      <xdr:colOff>42879</xdr:colOff>
      <xdr:row>163</xdr:row>
      <xdr:rowOff>80615</xdr:rowOff>
    </xdr:from>
    <xdr:to>
      <xdr:col>6</xdr:col>
      <xdr:colOff>1985013</xdr:colOff>
      <xdr:row>169</xdr:row>
      <xdr:rowOff>171450</xdr:rowOff>
    </xdr:to>
    <xdr:pic>
      <xdr:nvPicPr>
        <xdr:cNvPr id="38" name="Imagen 37">
          <a:extLst>
            <a:ext uri="{FF2B5EF4-FFF2-40B4-BE49-F238E27FC236}">
              <a16:creationId xmlns:a16="http://schemas.microsoft.com/office/drawing/2014/main" id="{40EBD425-B70B-468C-8A87-8393FF5206EC}"/>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294339" y="53108195"/>
          <a:ext cx="4982514" cy="3626515"/>
        </a:xfrm>
        <a:prstGeom prst="rect">
          <a:avLst/>
        </a:prstGeom>
      </xdr:spPr>
    </xdr:pic>
    <xdr:clientData/>
  </xdr:twoCellAnchor>
  <xdr:twoCellAnchor editAs="oneCell">
    <xdr:from>
      <xdr:col>7</xdr:col>
      <xdr:colOff>17819</xdr:colOff>
      <xdr:row>123</xdr:row>
      <xdr:rowOff>226074</xdr:rowOff>
    </xdr:from>
    <xdr:to>
      <xdr:col>9</xdr:col>
      <xdr:colOff>684051</xdr:colOff>
      <xdr:row>126</xdr:row>
      <xdr:rowOff>400050</xdr:rowOff>
    </xdr:to>
    <xdr:pic>
      <xdr:nvPicPr>
        <xdr:cNvPr id="39" name="Imagen 38">
          <a:extLst>
            <a:ext uri="{FF2B5EF4-FFF2-40B4-BE49-F238E27FC236}">
              <a16:creationId xmlns:a16="http://schemas.microsoft.com/office/drawing/2014/main" id="{0659B42B-7224-470E-8710-8E2F66195C76}"/>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473739" y="39438594"/>
          <a:ext cx="2792212" cy="2056116"/>
        </a:xfrm>
        <a:prstGeom prst="rect">
          <a:avLst/>
        </a:prstGeom>
      </xdr:spPr>
    </xdr:pic>
    <xdr:clientData/>
  </xdr:twoCellAnchor>
  <xdr:twoCellAnchor editAs="oneCell">
    <xdr:from>
      <xdr:col>9</xdr:col>
      <xdr:colOff>711081</xdr:colOff>
      <xdr:row>118</xdr:row>
      <xdr:rowOff>168979</xdr:rowOff>
    </xdr:from>
    <xdr:to>
      <xdr:col>11</xdr:col>
      <xdr:colOff>1507031</xdr:colOff>
      <xdr:row>125</xdr:row>
      <xdr:rowOff>496860</xdr:rowOff>
    </xdr:to>
    <xdr:pic>
      <xdr:nvPicPr>
        <xdr:cNvPr id="40" name="Imagen 39">
          <a:extLst>
            <a:ext uri="{FF2B5EF4-FFF2-40B4-BE49-F238E27FC236}">
              <a16:creationId xmlns:a16="http://schemas.microsoft.com/office/drawing/2014/main" id="{255A6C95-6C63-432E-B646-52C894C60C9C}"/>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8292981" y="38375659"/>
          <a:ext cx="2609510" cy="1882361"/>
        </a:xfrm>
        <a:prstGeom prst="rect">
          <a:avLst/>
        </a:prstGeom>
      </xdr:spPr>
    </xdr:pic>
    <xdr:clientData/>
  </xdr:twoCellAnchor>
  <xdr:twoCellAnchor editAs="oneCell">
    <xdr:from>
      <xdr:col>7</xdr:col>
      <xdr:colOff>276695</xdr:colOff>
      <xdr:row>166</xdr:row>
      <xdr:rowOff>233322</xdr:rowOff>
    </xdr:from>
    <xdr:to>
      <xdr:col>11</xdr:col>
      <xdr:colOff>1179361</xdr:colOff>
      <xdr:row>169</xdr:row>
      <xdr:rowOff>32630</xdr:rowOff>
    </xdr:to>
    <xdr:pic>
      <xdr:nvPicPr>
        <xdr:cNvPr id="41" name="Imagen 40">
          <a:extLst>
            <a:ext uri="{FF2B5EF4-FFF2-40B4-BE49-F238E27FC236}">
              <a16:creationId xmlns:a16="http://schemas.microsoft.com/office/drawing/2014/main" id="{1F862D14-F3EC-4FDE-9897-21DC66AF030A}"/>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5732615" y="53809542"/>
          <a:ext cx="4842206" cy="2786348"/>
        </a:xfrm>
        <a:prstGeom prst="rect">
          <a:avLst/>
        </a:prstGeom>
      </xdr:spPr>
    </xdr:pic>
    <xdr:clientData/>
  </xdr:twoCellAnchor>
  <xdr:twoCellAnchor editAs="oneCell">
    <xdr:from>
      <xdr:col>1</xdr:col>
      <xdr:colOff>79144</xdr:colOff>
      <xdr:row>177</xdr:row>
      <xdr:rowOff>112921</xdr:rowOff>
    </xdr:from>
    <xdr:to>
      <xdr:col>6</xdr:col>
      <xdr:colOff>1911580</xdr:colOff>
      <xdr:row>189</xdr:row>
      <xdr:rowOff>191879</xdr:rowOff>
    </xdr:to>
    <xdr:pic>
      <xdr:nvPicPr>
        <xdr:cNvPr id="42" name="Imagen 41">
          <a:extLst>
            <a:ext uri="{FF2B5EF4-FFF2-40B4-BE49-F238E27FC236}">
              <a16:creationId xmlns:a16="http://schemas.microsoft.com/office/drawing/2014/main" id="{6154CF71-86E4-4572-A067-88E89B90DCE3}"/>
            </a:ext>
          </a:extLst>
        </xdr:cNvPr>
        <xdr:cNvPicPr>
          <a:picLocks noChangeAspect="1" noChangeArrowheads="1"/>
        </xdr:cNvPicPr>
      </xdr:nvPicPr>
      <xdr:blipFill>
        <a:blip xmlns:r="http://schemas.openxmlformats.org/officeDocument/2006/relationships" r:embed="rId41" cstate="screen">
          <a:extLst>
            <a:ext uri="{28A0092B-C50C-407E-A947-70E740481C1C}">
              <a14:useLocalDpi xmlns:a14="http://schemas.microsoft.com/office/drawing/2010/main"/>
            </a:ext>
          </a:extLst>
        </a:blip>
        <a:srcRect/>
        <a:stretch>
          <a:fillRect/>
        </a:stretch>
      </xdr:blipFill>
      <xdr:spPr bwMode="auto">
        <a:xfrm>
          <a:off x="330604" y="58322101"/>
          <a:ext cx="4872816" cy="2639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35804</xdr:colOff>
      <xdr:row>180</xdr:row>
      <xdr:rowOff>20087</xdr:rowOff>
    </xdr:from>
    <xdr:to>
      <xdr:col>9</xdr:col>
      <xdr:colOff>534478</xdr:colOff>
      <xdr:row>188</xdr:row>
      <xdr:rowOff>188552</xdr:rowOff>
    </xdr:to>
    <xdr:pic>
      <xdr:nvPicPr>
        <xdr:cNvPr id="43" name="Imagen 42">
          <a:extLst>
            <a:ext uri="{FF2B5EF4-FFF2-40B4-BE49-F238E27FC236}">
              <a16:creationId xmlns:a16="http://schemas.microsoft.com/office/drawing/2014/main" id="{18C8E467-283C-474F-8B6E-B3C1E3128C24}"/>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5491724" y="58869347"/>
          <a:ext cx="2624654" cy="1875345"/>
        </a:xfrm>
        <a:prstGeom prst="rect">
          <a:avLst/>
        </a:prstGeom>
      </xdr:spPr>
    </xdr:pic>
    <xdr:clientData/>
  </xdr:twoCellAnchor>
  <xdr:twoCellAnchor editAs="oneCell">
    <xdr:from>
      <xdr:col>9</xdr:col>
      <xdr:colOff>638388</xdr:colOff>
      <xdr:row>180</xdr:row>
      <xdr:rowOff>39137</xdr:rowOff>
    </xdr:from>
    <xdr:to>
      <xdr:col>11</xdr:col>
      <xdr:colOff>1436846</xdr:colOff>
      <xdr:row>188</xdr:row>
      <xdr:rowOff>207602</xdr:rowOff>
    </xdr:to>
    <xdr:pic>
      <xdr:nvPicPr>
        <xdr:cNvPr id="44" name="Imagen 43">
          <a:extLst>
            <a:ext uri="{FF2B5EF4-FFF2-40B4-BE49-F238E27FC236}">
              <a16:creationId xmlns:a16="http://schemas.microsoft.com/office/drawing/2014/main" id="{E50007AD-ADA5-44E4-B40C-F8B4D7D99E71}"/>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8220288" y="58888397"/>
          <a:ext cx="2612018" cy="1875345"/>
        </a:xfrm>
        <a:prstGeom prst="rect">
          <a:avLst/>
        </a:prstGeom>
      </xdr:spPr>
    </xdr:pic>
    <xdr:clientData/>
  </xdr:twoCellAnchor>
  <xdr:twoCellAnchor editAs="oneCell">
    <xdr:from>
      <xdr:col>1</xdr:col>
      <xdr:colOff>52311</xdr:colOff>
      <xdr:row>193</xdr:row>
      <xdr:rowOff>27992</xdr:rowOff>
    </xdr:from>
    <xdr:to>
      <xdr:col>5</xdr:col>
      <xdr:colOff>366058</xdr:colOff>
      <xdr:row>206</xdr:row>
      <xdr:rowOff>152011</xdr:rowOff>
    </xdr:to>
    <xdr:pic>
      <xdr:nvPicPr>
        <xdr:cNvPr id="45" name="Imagen 44">
          <a:extLst>
            <a:ext uri="{FF2B5EF4-FFF2-40B4-BE49-F238E27FC236}">
              <a16:creationId xmlns:a16="http://schemas.microsoft.com/office/drawing/2014/main" id="{7F5FD50A-94AA-42F4-94D4-089A2C01100C}"/>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303771" y="62001452"/>
          <a:ext cx="2538787" cy="3225359"/>
        </a:xfrm>
        <a:prstGeom prst="rect">
          <a:avLst/>
        </a:prstGeom>
      </xdr:spPr>
    </xdr:pic>
    <xdr:clientData/>
  </xdr:twoCellAnchor>
  <xdr:twoCellAnchor editAs="oneCell">
    <xdr:from>
      <xdr:col>5</xdr:col>
      <xdr:colOff>385686</xdr:colOff>
      <xdr:row>193</xdr:row>
      <xdr:rowOff>40259</xdr:rowOff>
    </xdr:from>
    <xdr:to>
      <xdr:col>6</xdr:col>
      <xdr:colOff>2071033</xdr:colOff>
      <xdr:row>206</xdr:row>
      <xdr:rowOff>168318</xdr:rowOff>
    </xdr:to>
    <xdr:pic>
      <xdr:nvPicPr>
        <xdr:cNvPr id="46" name="Imagen 45">
          <a:extLst>
            <a:ext uri="{FF2B5EF4-FFF2-40B4-BE49-F238E27FC236}">
              <a16:creationId xmlns:a16="http://schemas.microsoft.com/office/drawing/2014/main" id="{8E2522D3-DFA0-4FE5-B1DC-783D4755B517}"/>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2862186" y="62013719"/>
          <a:ext cx="2500687" cy="3229399"/>
        </a:xfrm>
        <a:prstGeom prst="rect">
          <a:avLst/>
        </a:prstGeom>
      </xdr:spPr>
    </xdr:pic>
    <xdr:clientData/>
  </xdr:twoCellAnchor>
  <xdr:twoCellAnchor editAs="oneCell">
    <xdr:from>
      <xdr:col>7</xdr:col>
      <xdr:colOff>42786</xdr:colOff>
      <xdr:row>193</xdr:row>
      <xdr:rowOff>43001</xdr:rowOff>
    </xdr:from>
    <xdr:to>
      <xdr:col>9</xdr:col>
      <xdr:colOff>451783</xdr:colOff>
      <xdr:row>206</xdr:row>
      <xdr:rowOff>175100</xdr:rowOff>
    </xdr:to>
    <xdr:pic>
      <xdr:nvPicPr>
        <xdr:cNvPr id="47" name="Imagen 46">
          <a:extLst>
            <a:ext uri="{FF2B5EF4-FFF2-40B4-BE49-F238E27FC236}">
              <a16:creationId xmlns:a16="http://schemas.microsoft.com/office/drawing/2014/main" id="{AE66AAE0-EC9B-4289-B82C-5723305059A2}"/>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5498706" y="62016461"/>
          <a:ext cx="2534977" cy="3233439"/>
        </a:xfrm>
        <a:prstGeom prst="rect">
          <a:avLst/>
        </a:prstGeom>
      </xdr:spPr>
    </xdr:pic>
    <xdr:clientData/>
  </xdr:twoCellAnchor>
  <xdr:twoCellAnchor editAs="oneCell">
    <xdr:from>
      <xdr:col>9</xdr:col>
      <xdr:colOff>735368</xdr:colOff>
      <xdr:row>193</xdr:row>
      <xdr:rowOff>56567</xdr:rowOff>
    </xdr:from>
    <xdr:to>
      <xdr:col>11</xdr:col>
      <xdr:colOff>1445127</xdr:colOff>
      <xdr:row>206</xdr:row>
      <xdr:rowOff>180586</xdr:rowOff>
    </xdr:to>
    <xdr:pic>
      <xdr:nvPicPr>
        <xdr:cNvPr id="48" name="Imagen 47">
          <a:extLst>
            <a:ext uri="{FF2B5EF4-FFF2-40B4-BE49-F238E27FC236}">
              <a16:creationId xmlns:a16="http://schemas.microsoft.com/office/drawing/2014/main" id="{37BE0A0D-F474-4A87-99FE-9D5818F2C5EB}"/>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8317268" y="62030027"/>
          <a:ext cx="2523319" cy="3225359"/>
        </a:xfrm>
        <a:prstGeom prst="rect">
          <a:avLst/>
        </a:prstGeom>
      </xdr:spPr>
    </xdr:pic>
    <xdr:clientData/>
  </xdr:twoCellAnchor>
  <xdr:twoCellAnchor editAs="oneCell">
    <xdr:from>
      <xdr:col>1</xdr:col>
      <xdr:colOff>42786</xdr:colOff>
      <xdr:row>209</xdr:row>
      <xdr:rowOff>23952</xdr:rowOff>
    </xdr:from>
    <xdr:to>
      <xdr:col>5</xdr:col>
      <xdr:colOff>356533</xdr:colOff>
      <xdr:row>222</xdr:row>
      <xdr:rowOff>156050</xdr:rowOff>
    </xdr:to>
    <xdr:pic>
      <xdr:nvPicPr>
        <xdr:cNvPr id="49" name="Imagen 48">
          <a:extLst>
            <a:ext uri="{FF2B5EF4-FFF2-40B4-BE49-F238E27FC236}">
              <a16:creationId xmlns:a16="http://schemas.microsoft.com/office/drawing/2014/main" id="{4D638697-3725-4869-A5FE-2438840C4C9F}"/>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294246" y="66363672"/>
          <a:ext cx="2538787" cy="3233438"/>
        </a:xfrm>
        <a:prstGeom prst="rect">
          <a:avLst/>
        </a:prstGeom>
      </xdr:spPr>
    </xdr:pic>
    <xdr:clientData/>
  </xdr:twoCellAnchor>
  <xdr:twoCellAnchor editAs="oneCell">
    <xdr:from>
      <xdr:col>7</xdr:col>
      <xdr:colOff>40043</xdr:colOff>
      <xdr:row>209</xdr:row>
      <xdr:rowOff>53825</xdr:rowOff>
    </xdr:from>
    <xdr:to>
      <xdr:col>9</xdr:col>
      <xdr:colOff>445002</xdr:colOff>
      <xdr:row>222</xdr:row>
      <xdr:rowOff>173805</xdr:rowOff>
    </xdr:to>
    <xdr:pic>
      <xdr:nvPicPr>
        <xdr:cNvPr id="50" name="Imagen 49">
          <a:extLst>
            <a:ext uri="{FF2B5EF4-FFF2-40B4-BE49-F238E27FC236}">
              <a16:creationId xmlns:a16="http://schemas.microsoft.com/office/drawing/2014/main" id="{A1B805D7-E52F-44A6-877B-EB9E1820742C}"/>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5495963" y="66393545"/>
          <a:ext cx="2530939" cy="3221320"/>
        </a:xfrm>
        <a:prstGeom prst="rect">
          <a:avLst/>
        </a:prstGeom>
      </xdr:spPr>
    </xdr:pic>
    <xdr:clientData/>
  </xdr:twoCellAnchor>
  <xdr:twoCellAnchor editAs="oneCell">
    <xdr:from>
      <xdr:col>5</xdr:col>
      <xdr:colOff>395093</xdr:colOff>
      <xdr:row>212</xdr:row>
      <xdr:rowOff>174206</xdr:rowOff>
    </xdr:from>
    <xdr:to>
      <xdr:col>6</xdr:col>
      <xdr:colOff>2089635</xdr:colOff>
      <xdr:row>219</xdr:row>
      <xdr:rowOff>177248</xdr:rowOff>
    </xdr:to>
    <xdr:pic>
      <xdr:nvPicPr>
        <xdr:cNvPr id="51" name="Imagen 50">
          <a:extLst>
            <a:ext uri="{FF2B5EF4-FFF2-40B4-BE49-F238E27FC236}">
              <a16:creationId xmlns:a16="http://schemas.microsoft.com/office/drawing/2014/main" id="{B0128897-0C0F-4AA5-8FCC-E97002D9E938}"/>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2871593" y="67154006"/>
          <a:ext cx="2509882" cy="1824222"/>
        </a:xfrm>
        <a:prstGeom prst="rect">
          <a:avLst/>
        </a:prstGeom>
      </xdr:spPr>
    </xdr:pic>
    <xdr:clientData/>
  </xdr:twoCellAnchor>
  <xdr:twoCellAnchor editAs="oneCell">
    <xdr:from>
      <xdr:col>9</xdr:col>
      <xdr:colOff>740853</xdr:colOff>
      <xdr:row>209</xdr:row>
      <xdr:rowOff>33477</xdr:rowOff>
    </xdr:from>
    <xdr:to>
      <xdr:col>11</xdr:col>
      <xdr:colOff>1458690</xdr:colOff>
      <xdr:row>222</xdr:row>
      <xdr:rowOff>165575</xdr:rowOff>
    </xdr:to>
    <xdr:pic>
      <xdr:nvPicPr>
        <xdr:cNvPr id="52" name="Imagen 51">
          <a:extLst>
            <a:ext uri="{FF2B5EF4-FFF2-40B4-BE49-F238E27FC236}">
              <a16:creationId xmlns:a16="http://schemas.microsoft.com/office/drawing/2014/main" id="{5F531FA4-E7C1-4893-B9A1-365EC155E8B4}"/>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8322753" y="66373197"/>
          <a:ext cx="2531397" cy="3233438"/>
        </a:xfrm>
        <a:prstGeom prst="rect">
          <a:avLst/>
        </a:prstGeom>
      </xdr:spPr>
    </xdr:pic>
    <xdr:clientData/>
  </xdr:twoCellAnchor>
  <xdr:twoCellAnchor editAs="oneCell">
    <xdr:from>
      <xdr:col>1</xdr:col>
      <xdr:colOff>305900</xdr:colOff>
      <xdr:row>225</xdr:row>
      <xdr:rowOff>52527</xdr:rowOff>
    </xdr:from>
    <xdr:to>
      <xdr:col>6</xdr:col>
      <xdr:colOff>1759726</xdr:colOff>
      <xdr:row>238</xdr:row>
      <xdr:rowOff>184625</xdr:rowOff>
    </xdr:to>
    <xdr:pic>
      <xdr:nvPicPr>
        <xdr:cNvPr id="53" name="Imagen 52">
          <a:extLst>
            <a:ext uri="{FF2B5EF4-FFF2-40B4-BE49-F238E27FC236}">
              <a16:creationId xmlns:a16="http://schemas.microsoft.com/office/drawing/2014/main" id="{DEDD594C-39BD-411E-9A7B-051781B10629}"/>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557360" y="70796607"/>
          <a:ext cx="4494206" cy="32334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3%20(8%20Ene-%2014%20Ene%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76"/>
  <sheetViews>
    <sheetView showGridLines="0" tabSelected="1" zoomScale="87" zoomScaleNormal="87" zoomScaleSheetLayoutView="70" zoomScalePageLayoutView="95" workbookViewId="0">
      <selection activeCell="I46" sqref="I46:R4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34"/>
      <c r="C2" s="534"/>
      <c r="D2" s="534"/>
      <c r="E2" s="534"/>
      <c r="F2" s="480" t="s">
        <v>351</v>
      </c>
      <c r="G2" s="480"/>
      <c r="H2" s="480"/>
      <c r="I2" s="480"/>
      <c r="J2" s="480"/>
      <c r="K2" s="480"/>
      <c r="L2" s="480"/>
      <c r="M2" s="480"/>
      <c r="N2" s="480"/>
      <c r="O2" s="480"/>
      <c r="P2" s="480"/>
      <c r="Q2" s="480" t="s">
        <v>0</v>
      </c>
      <c r="R2" s="480"/>
      <c r="S2" s="534"/>
      <c r="T2" s="534"/>
    </row>
    <row r="3" spans="2:20" ht="30" customHeight="1" x14ac:dyDescent="0.2">
      <c r="B3" s="534"/>
      <c r="C3" s="534"/>
      <c r="D3" s="534"/>
      <c r="E3" s="534"/>
      <c r="F3" s="480" t="s">
        <v>352</v>
      </c>
      <c r="G3" s="480"/>
      <c r="H3" s="534" t="s">
        <v>1</v>
      </c>
      <c r="I3" s="534"/>
      <c r="J3" s="534"/>
      <c r="K3" s="534"/>
      <c r="L3" s="534"/>
      <c r="M3" s="534"/>
      <c r="N3" s="534"/>
      <c r="O3" s="534"/>
      <c r="P3" s="534"/>
      <c r="Q3" s="480" t="s">
        <v>2</v>
      </c>
      <c r="R3" s="480"/>
      <c r="S3" s="535"/>
      <c r="T3" s="535"/>
    </row>
    <row r="4" spans="2:20" ht="30" customHeight="1" x14ac:dyDescent="0.2">
      <c r="B4" s="534"/>
      <c r="C4" s="534"/>
      <c r="D4" s="534"/>
      <c r="E4" s="534"/>
      <c r="F4" s="480" t="s">
        <v>353</v>
      </c>
      <c r="G4" s="480"/>
      <c r="H4" s="534" t="s">
        <v>3</v>
      </c>
      <c r="I4" s="534"/>
      <c r="J4" s="534"/>
      <c r="K4" s="534"/>
      <c r="L4" s="534"/>
      <c r="M4" s="534"/>
      <c r="N4" s="534"/>
      <c r="O4" s="534"/>
      <c r="P4" s="534"/>
      <c r="Q4" s="480" t="s">
        <v>4</v>
      </c>
      <c r="R4" s="480"/>
      <c r="S4" s="531" t="s">
        <v>1147</v>
      </c>
      <c r="T4" s="531"/>
    </row>
    <row r="5" spans="2:20" ht="14.25" x14ac:dyDescent="0.2">
      <c r="B5" s="532"/>
      <c r="C5" s="532"/>
      <c r="D5" s="532"/>
      <c r="E5" s="532"/>
      <c r="F5" s="532"/>
      <c r="G5" s="532"/>
      <c r="H5" s="532"/>
      <c r="I5" s="532"/>
      <c r="J5" s="532"/>
      <c r="K5" s="532"/>
      <c r="L5" s="532"/>
      <c r="M5" s="532"/>
      <c r="N5" s="532"/>
      <c r="O5" s="532"/>
      <c r="P5" s="532"/>
      <c r="Q5" s="532"/>
      <c r="R5" s="532"/>
      <c r="S5" s="532"/>
      <c r="T5" s="532"/>
    </row>
    <row r="6" spans="2:20" ht="22.5" customHeight="1" x14ac:dyDescent="0.2">
      <c r="B6" s="533" t="s">
        <v>5</v>
      </c>
      <c r="C6" s="533"/>
      <c r="D6" s="533"/>
      <c r="E6" s="533"/>
      <c r="F6" s="533"/>
      <c r="G6" s="533"/>
      <c r="H6" s="533"/>
      <c r="I6" s="533"/>
      <c r="J6" s="533"/>
      <c r="K6" s="533"/>
      <c r="L6" s="533"/>
      <c r="M6" s="533"/>
      <c r="N6" s="533"/>
      <c r="O6" s="533"/>
      <c r="P6" s="533"/>
      <c r="Q6" s="533"/>
      <c r="R6" s="533"/>
      <c r="S6" s="533"/>
      <c r="T6" s="533"/>
    </row>
    <row r="7" spans="2:20" ht="14.25" x14ac:dyDescent="0.2">
      <c r="B7" s="393"/>
      <c r="C7" s="393"/>
      <c r="D7" s="393"/>
      <c r="E7" s="393"/>
      <c r="F7" s="393"/>
      <c r="G7" s="393"/>
      <c r="H7" s="393"/>
      <c r="I7" s="393"/>
      <c r="J7" s="393"/>
      <c r="K7" s="393"/>
      <c r="L7" s="393"/>
      <c r="M7" s="393"/>
      <c r="N7" s="393"/>
      <c r="O7" s="393"/>
      <c r="P7" s="393"/>
      <c r="Q7" s="393"/>
      <c r="R7" s="393"/>
      <c r="S7" s="393"/>
      <c r="T7" s="393"/>
    </row>
    <row r="8" spans="2:20" ht="22.5" customHeight="1" x14ac:dyDescent="0.2">
      <c r="B8" s="498" t="s">
        <v>6</v>
      </c>
      <c r="C8" s="498"/>
      <c r="D8" s="498"/>
      <c r="E8" s="498"/>
      <c r="F8" s="498"/>
      <c r="G8" s="498"/>
      <c r="H8" s="498"/>
      <c r="I8" s="498"/>
      <c r="J8" s="498"/>
      <c r="K8" s="498"/>
      <c r="L8" s="498"/>
      <c r="M8" s="498"/>
      <c r="N8" s="498"/>
      <c r="O8" s="498"/>
      <c r="P8" s="498"/>
      <c r="Q8" s="498"/>
      <c r="R8" s="498"/>
      <c r="S8" s="498"/>
      <c r="T8" s="498"/>
    </row>
    <row r="9" spans="2:20" ht="22.5" customHeight="1" x14ac:dyDescent="0.2">
      <c r="B9" s="385" t="s">
        <v>7</v>
      </c>
      <c r="C9" s="389"/>
      <c r="D9" s="389"/>
      <c r="E9" s="389"/>
      <c r="F9" s="389"/>
      <c r="G9" s="389"/>
      <c r="H9" s="389"/>
      <c r="I9" s="389"/>
      <c r="J9" s="389"/>
      <c r="K9" s="389"/>
      <c r="L9" s="389"/>
      <c r="M9" s="389"/>
      <c r="N9" s="389"/>
      <c r="O9" s="389"/>
      <c r="P9" s="389"/>
      <c r="Q9" s="389"/>
      <c r="R9" s="389"/>
      <c r="S9" s="389"/>
      <c r="T9" s="386"/>
    </row>
    <row r="10" spans="2:20" ht="22.5" customHeight="1" x14ac:dyDescent="0.2">
      <c r="B10" s="536" t="s">
        <v>8</v>
      </c>
      <c r="C10" s="536"/>
      <c r="D10" s="536"/>
      <c r="E10" s="536"/>
      <c r="F10" s="360" t="s">
        <v>9</v>
      </c>
      <c r="G10" s="362"/>
      <c r="H10" s="362"/>
      <c r="I10" s="361"/>
      <c r="J10" s="557" t="s">
        <v>10</v>
      </c>
      <c r="K10" s="558"/>
      <c r="L10" s="558"/>
      <c r="M10" s="558"/>
      <c r="N10" s="559"/>
      <c r="O10" s="360" t="s">
        <v>11</v>
      </c>
      <c r="P10" s="362"/>
      <c r="Q10" s="361"/>
      <c r="R10" s="563" t="s">
        <v>12</v>
      </c>
      <c r="S10" s="563"/>
      <c r="T10" s="563"/>
    </row>
    <row r="11" spans="2:20" ht="22.5" customHeight="1" x14ac:dyDescent="0.2">
      <c r="B11" s="536"/>
      <c r="C11" s="536"/>
      <c r="D11" s="536"/>
      <c r="E11" s="536"/>
      <c r="F11" s="554"/>
      <c r="G11" s="555"/>
      <c r="H11" s="555"/>
      <c r="I11" s="556"/>
      <c r="J11" s="560"/>
      <c r="K11" s="561"/>
      <c r="L11" s="561"/>
      <c r="M11" s="561"/>
      <c r="N11" s="562"/>
      <c r="O11" s="554"/>
      <c r="P11" s="555"/>
      <c r="Q11" s="556"/>
      <c r="R11" s="563"/>
      <c r="S11" s="563"/>
      <c r="T11" s="563"/>
    </row>
    <row r="12" spans="2:20" ht="168" customHeight="1" x14ac:dyDescent="0.2">
      <c r="B12" s="513" t="s">
        <v>13</v>
      </c>
      <c r="C12" s="514"/>
      <c r="D12" s="514"/>
      <c r="E12" s="515"/>
      <c r="F12" s="503" t="s">
        <v>434</v>
      </c>
      <c r="G12" s="504"/>
      <c r="H12" s="504"/>
      <c r="I12" s="505"/>
      <c r="J12" s="519" t="s">
        <v>435</v>
      </c>
      <c r="K12" s="520"/>
      <c r="L12" s="520"/>
      <c r="M12" s="520"/>
      <c r="N12" s="521"/>
      <c r="O12" s="503" t="s">
        <v>437</v>
      </c>
      <c r="P12" s="504"/>
      <c r="Q12" s="505"/>
      <c r="R12" s="538" t="s">
        <v>483</v>
      </c>
      <c r="S12" s="539"/>
      <c r="T12" s="540"/>
    </row>
    <row r="13" spans="2:20" ht="168" customHeight="1" x14ac:dyDescent="0.2">
      <c r="B13" s="516"/>
      <c r="C13" s="517"/>
      <c r="D13" s="517"/>
      <c r="E13" s="518"/>
      <c r="F13" s="506"/>
      <c r="G13" s="507"/>
      <c r="H13" s="507"/>
      <c r="I13" s="508"/>
      <c r="J13" s="519" t="s">
        <v>436</v>
      </c>
      <c r="K13" s="520"/>
      <c r="L13" s="520"/>
      <c r="M13" s="520"/>
      <c r="N13" s="521"/>
      <c r="O13" s="506"/>
      <c r="P13" s="507"/>
      <c r="Q13" s="508"/>
      <c r="R13" s="541"/>
      <c r="S13" s="542"/>
      <c r="T13" s="543"/>
    </row>
    <row r="14" spans="2:20" ht="409.6" customHeight="1" x14ac:dyDescent="0.2">
      <c r="B14" s="513" t="s">
        <v>14</v>
      </c>
      <c r="C14" s="514"/>
      <c r="D14" s="514"/>
      <c r="E14" s="515"/>
      <c r="F14" s="503" t="s">
        <v>354</v>
      </c>
      <c r="G14" s="504"/>
      <c r="H14" s="504"/>
      <c r="I14" s="505"/>
      <c r="J14" s="503" t="s">
        <v>433</v>
      </c>
      <c r="K14" s="504"/>
      <c r="L14" s="504"/>
      <c r="M14" s="504"/>
      <c r="N14" s="505"/>
      <c r="O14" s="503" t="s">
        <v>438</v>
      </c>
      <c r="P14" s="504"/>
      <c r="Q14" s="505"/>
      <c r="R14" s="538" t="s">
        <v>484</v>
      </c>
      <c r="S14" s="539"/>
      <c r="T14" s="540"/>
    </row>
    <row r="15" spans="2:20" ht="241.9" customHeight="1" x14ac:dyDescent="0.2">
      <c r="B15" s="525"/>
      <c r="C15" s="526"/>
      <c r="D15" s="526"/>
      <c r="E15" s="527"/>
      <c r="F15" s="522"/>
      <c r="G15" s="523"/>
      <c r="H15" s="523"/>
      <c r="I15" s="524"/>
      <c r="J15" s="522"/>
      <c r="K15" s="523"/>
      <c r="L15" s="523"/>
      <c r="M15" s="523"/>
      <c r="N15" s="524"/>
      <c r="O15" s="522"/>
      <c r="P15" s="523"/>
      <c r="Q15" s="524"/>
      <c r="R15" s="564"/>
      <c r="S15" s="565"/>
      <c r="T15" s="566"/>
    </row>
    <row r="16" spans="2:20" ht="409.6" customHeight="1" x14ac:dyDescent="0.2">
      <c r="B16" s="513" t="s">
        <v>15</v>
      </c>
      <c r="C16" s="514"/>
      <c r="D16" s="514"/>
      <c r="E16" s="515"/>
      <c r="F16" s="503" t="s">
        <v>452</v>
      </c>
      <c r="G16" s="504"/>
      <c r="H16" s="504"/>
      <c r="I16" s="505"/>
      <c r="J16" s="503" t="s">
        <v>117</v>
      </c>
      <c r="K16" s="504"/>
      <c r="L16" s="504"/>
      <c r="M16" s="504"/>
      <c r="N16" s="505"/>
      <c r="O16" s="503" t="s">
        <v>432</v>
      </c>
      <c r="P16" s="504"/>
      <c r="Q16" s="505"/>
      <c r="R16" s="408" t="s">
        <v>485</v>
      </c>
      <c r="S16" s="409"/>
      <c r="T16" s="410"/>
    </row>
    <row r="17" spans="2:20" ht="409.6" customHeight="1" x14ac:dyDescent="0.2">
      <c r="B17" s="525"/>
      <c r="C17" s="526"/>
      <c r="D17" s="526"/>
      <c r="E17" s="527"/>
      <c r="F17" s="522"/>
      <c r="G17" s="523"/>
      <c r="H17" s="523"/>
      <c r="I17" s="524"/>
      <c r="J17" s="522"/>
      <c r="K17" s="523"/>
      <c r="L17" s="523"/>
      <c r="M17" s="523"/>
      <c r="N17" s="524"/>
      <c r="O17" s="522"/>
      <c r="P17" s="523"/>
      <c r="Q17" s="524"/>
      <c r="R17" s="411"/>
      <c r="S17" s="412"/>
      <c r="T17" s="413"/>
    </row>
    <row r="18" spans="2:20" ht="30.6" customHeight="1" x14ac:dyDescent="0.2">
      <c r="B18" s="516"/>
      <c r="C18" s="517"/>
      <c r="D18" s="517"/>
      <c r="E18" s="518"/>
      <c r="F18" s="506"/>
      <c r="G18" s="507"/>
      <c r="H18" s="507"/>
      <c r="I18" s="508"/>
      <c r="J18" s="506"/>
      <c r="K18" s="507"/>
      <c r="L18" s="507"/>
      <c r="M18" s="507"/>
      <c r="N18" s="508"/>
      <c r="O18" s="506"/>
      <c r="P18" s="507"/>
      <c r="Q18" s="508"/>
      <c r="R18" s="414"/>
      <c r="S18" s="415"/>
      <c r="T18" s="416"/>
    </row>
    <row r="19" spans="2:20" ht="409.6" customHeight="1" x14ac:dyDescent="0.2">
      <c r="B19" s="513" t="s">
        <v>16</v>
      </c>
      <c r="C19" s="514"/>
      <c r="D19" s="514"/>
      <c r="E19" s="515"/>
      <c r="F19" s="503" t="s">
        <v>431</v>
      </c>
      <c r="G19" s="504"/>
      <c r="H19" s="504"/>
      <c r="I19" s="505"/>
      <c r="J19" s="503" t="s">
        <v>429</v>
      </c>
      <c r="K19" s="504"/>
      <c r="L19" s="504"/>
      <c r="M19" s="504"/>
      <c r="N19" s="505"/>
      <c r="O19" s="408" t="s">
        <v>430</v>
      </c>
      <c r="P19" s="409"/>
      <c r="Q19" s="410"/>
      <c r="R19" s="544"/>
      <c r="S19" s="545"/>
      <c r="T19" s="546"/>
    </row>
    <row r="20" spans="2:20" ht="409.6" customHeight="1" x14ac:dyDescent="0.2">
      <c r="B20" s="525"/>
      <c r="C20" s="526"/>
      <c r="D20" s="526"/>
      <c r="E20" s="527"/>
      <c r="F20" s="522"/>
      <c r="G20" s="523"/>
      <c r="H20" s="523"/>
      <c r="I20" s="524"/>
      <c r="J20" s="522"/>
      <c r="K20" s="523"/>
      <c r="L20" s="523"/>
      <c r="M20" s="523"/>
      <c r="N20" s="524"/>
      <c r="O20" s="411"/>
      <c r="P20" s="412"/>
      <c r="Q20" s="413"/>
      <c r="R20" s="547"/>
      <c r="S20" s="548"/>
      <c r="T20" s="549"/>
    </row>
    <row r="21" spans="2:20" ht="409.6" customHeight="1" x14ac:dyDescent="0.2">
      <c r="B21" s="525"/>
      <c r="C21" s="526"/>
      <c r="D21" s="526"/>
      <c r="E21" s="527"/>
      <c r="F21" s="522"/>
      <c r="G21" s="523"/>
      <c r="H21" s="523"/>
      <c r="I21" s="524"/>
      <c r="J21" s="522"/>
      <c r="K21" s="523"/>
      <c r="L21" s="523"/>
      <c r="M21" s="523"/>
      <c r="N21" s="524"/>
      <c r="O21" s="411"/>
      <c r="P21" s="412"/>
      <c r="Q21" s="413"/>
      <c r="R21" s="547"/>
      <c r="S21" s="548"/>
      <c r="T21" s="549"/>
    </row>
    <row r="22" spans="2:20" ht="200.45" customHeight="1" x14ac:dyDescent="0.2">
      <c r="B22" s="516"/>
      <c r="C22" s="517"/>
      <c r="D22" s="517"/>
      <c r="E22" s="518"/>
      <c r="F22" s="506"/>
      <c r="G22" s="507"/>
      <c r="H22" s="507"/>
      <c r="I22" s="508"/>
      <c r="J22" s="506"/>
      <c r="K22" s="507"/>
      <c r="L22" s="507"/>
      <c r="M22" s="507"/>
      <c r="N22" s="508"/>
      <c r="O22" s="414"/>
      <c r="P22" s="415"/>
      <c r="Q22" s="416"/>
      <c r="R22" s="550"/>
      <c r="S22" s="551"/>
      <c r="T22" s="552"/>
    </row>
    <row r="23" spans="2:20" ht="107.45" customHeight="1" x14ac:dyDescent="0.2">
      <c r="B23" s="513" t="s">
        <v>17</v>
      </c>
      <c r="C23" s="514"/>
      <c r="D23" s="514"/>
      <c r="E23" s="515"/>
      <c r="F23" s="503" t="s">
        <v>439</v>
      </c>
      <c r="G23" s="504"/>
      <c r="H23" s="504"/>
      <c r="I23" s="505"/>
      <c r="J23" s="519" t="s">
        <v>18</v>
      </c>
      <c r="K23" s="520"/>
      <c r="L23" s="520"/>
      <c r="M23" s="520"/>
      <c r="N23" s="521"/>
      <c r="O23" s="503" t="s">
        <v>441</v>
      </c>
      <c r="P23" s="504"/>
      <c r="Q23" s="505"/>
      <c r="R23" s="503" t="s">
        <v>442</v>
      </c>
      <c r="S23" s="504"/>
      <c r="T23" s="505"/>
    </row>
    <row r="24" spans="2:20" ht="409.6" customHeight="1" x14ac:dyDescent="0.2">
      <c r="B24" s="525"/>
      <c r="C24" s="526"/>
      <c r="D24" s="526"/>
      <c r="E24" s="527"/>
      <c r="F24" s="522"/>
      <c r="G24" s="523"/>
      <c r="H24" s="523"/>
      <c r="I24" s="524"/>
      <c r="J24" s="503" t="s">
        <v>440</v>
      </c>
      <c r="K24" s="504"/>
      <c r="L24" s="504"/>
      <c r="M24" s="504"/>
      <c r="N24" s="505"/>
      <c r="O24" s="522"/>
      <c r="P24" s="523"/>
      <c r="Q24" s="524"/>
      <c r="R24" s="522"/>
      <c r="S24" s="523"/>
      <c r="T24" s="524"/>
    </row>
    <row r="25" spans="2:20" ht="409.6" customHeight="1" x14ac:dyDescent="0.2">
      <c r="B25" s="525"/>
      <c r="C25" s="526"/>
      <c r="D25" s="526"/>
      <c r="E25" s="527"/>
      <c r="F25" s="522"/>
      <c r="G25" s="523"/>
      <c r="H25" s="523"/>
      <c r="I25" s="524"/>
      <c r="J25" s="522"/>
      <c r="K25" s="523"/>
      <c r="L25" s="523"/>
      <c r="M25" s="523"/>
      <c r="N25" s="524"/>
      <c r="O25" s="522"/>
      <c r="P25" s="523"/>
      <c r="Q25" s="524"/>
      <c r="R25" s="522"/>
      <c r="S25" s="523"/>
      <c r="T25" s="524"/>
    </row>
    <row r="26" spans="2:20" ht="409.6" customHeight="1" x14ac:dyDescent="0.2">
      <c r="B26" s="525"/>
      <c r="C26" s="526"/>
      <c r="D26" s="526"/>
      <c r="E26" s="527"/>
      <c r="F26" s="522"/>
      <c r="G26" s="523"/>
      <c r="H26" s="523"/>
      <c r="I26" s="524"/>
      <c r="J26" s="522"/>
      <c r="K26" s="523"/>
      <c r="L26" s="523"/>
      <c r="M26" s="523"/>
      <c r="N26" s="524"/>
      <c r="O26" s="522"/>
      <c r="P26" s="523"/>
      <c r="Q26" s="524"/>
      <c r="R26" s="522"/>
      <c r="S26" s="523"/>
      <c r="T26" s="524"/>
    </row>
    <row r="27" spans="2:20" ht="144" customHeight="1" x14ac:dyDescent="0.2">
      <c r="B27" s="516"/>
      <c r="C27" s="517"/>
      <c r="D27" s="517"/>
      <c r="E27" s="518"/>
      <c r="F27" s="506"/>
      <c r="G27" s="507"/>
      <c r="H27" s="507"/>
      <c r="I27" s="508"/>
      <c r="J27" s="506"/>
      <c r="K27" s="507"/>
      <c r="L27" s="507"/>
      <c r="M27" s="507"/>
      <c r="N27" s="508"/>
      <c r="O27" s="506"/>
      <c r="P27" s="507"/>
      <c r="Q27" s="508"/>
      <c r="R27" s="506"/>
      <c r="S27" s="507"/>
      <c r="T27" s="508"/>
    </row>
    <row r="28" spans="2:20" ht="82.5" customHeight="1" x14ac:dyDescent="0.2">
      <c r="B28" s="480" t="s">
        <v>19</v>
      </c>
      <c r="C28" s="480"/>
      <c r="D28" s="480"/>
      <c r="E28" s="480"/>
      <c r="F28" s="519" t="s">
        <v>443</v>
      </c>
      <c r="G28" s="520"/>
      <c r="H28" s="520"/>
      <c r="I28" s="521"/>
      <c r="J28" s="553" t="s">
        <v>118</v>
      </c>
      <c r="K28" s="553"/>
      <c r="L28" s="553"/>
      <c r="M28" s="553"/>
      <c r="N28" s="553"/>
      <c r="O28" s="519" t="s">
        <v>119</v>
      </c>
      <c r="P28" s="520"/>
      <c r="Q28" s="521"/>
      <c r="R28" s="528"/>
      <c r="S28" s="529"/>
      <c r="T28" s="530"/>
    </row>
    <row r="29" spans="2:20" ht="133.9" customHeight="1" x14ac:dyDescent="0.2">
      <c r="B29" s="480" t="s">
        <v>20</v>
      </c>
      <c r="C29" s="480"/>
      <c r="D29" s="480"/>
      <c r="E29" s="480"/>
      <c r="F29" s="503" t="s">
        <v>445</v>
      </c>
      <c r="G29" s="504"/>
      <c r="H29" s="504"/>
      <c r="I29" s="505"/>
      <c r="J29" s="519" t="s">
        <v>446</v>
      </c>
      <c r="K29" s="520"/>
      <c r="L29" s="520"/>
      <c r="M29" s="520"/>
      <c r="N29" s="521"/>
      <c r="O29" s="519" t="s">
        <v>444</v>
      </c>
      <c r="P29" s="520"/>
      <c r="Q29" s="520"/>
      <c r="R29" s="370" t="s">
        <v>486</v>
      </c>
      <c r="S29" s="529"/>
      <c r="T29" s="530"/>
    </row>
    <row r="30" spans="2:20" ht="237.6" customHeight="1" x14ac:dyDescent="0.2">
      <c r="B30" s="480" t="s">
        <v>21</v>
      </c>
      <c r="C30" s="480"/>
      <c r="D30" s="480"/>
      <c r="E30" s="480"/>
      <c r="F30" s="528"/>
      <c r="G30" s="529"/>
      <c r="H30" s="529"/>
      <c r="I30" s="530"/>
      <c r="J30" s="512"/>
      <c r="K30" s="512"/>
      <c r="L30" s="512"/>
      <c r="M30" s="512"/>
      <c r="N30" s="512"/>
      <c r="O30" s="519" t="s">
        <v>447</v>
      </c>
      <c r="P30" s="520"/>
      <c r="Q30" s="521"/>
      <c r="R30" s="528"/>
      <c r="S30" s="529"/>
      <c r="T30" s="530"/>
    </row>
    <row r="31" spans="2:20" ht="409.6" customHeight="1" x14ac:dyDescent="0.2">
      <c r="B31" s="513" t="s">
        <v>22</v>
      </c>
      <c r="C31" s="514"/>
      <c r="D31" s="514"/>
      <c r="E31" s="515"/>
      <c r="F31" s="503" t="s">
        <v>355</v>
      </c>
      <c r="G31" s="504"/>
      <c r="H31" s="504"/>
      <c r="I31" s="505"/>
      <c r="J31" s="503" t="s">
        <v>448</v>
      </c>
      <c r="K31" s="504"/>
      <c r="L31" s="504"/>
      <c r="M31" s="504"/>
      <c r="N31" s="505"/>
      <c r="O31" s="503" t="s">
        <v>121</v>
      </c>
      <c r="P31" s="504"/>
      <c r="Q31" s="505"/>
      <c r="R31" s="503" t="s">
        <v>120</v>
      </c>
      <c r="S31" s="504"/>
      <c r="T31" s="505"/>
    </row>
    <row r="32" spans="2:20" ht="15" customHeight="1" x14ac:dyDescent="0.2">
      <c r="B32" s="516"/>
      <c r="C32" s="517"/>
      <c r="D32" s="517"/>
      <c r="E32" s="518"/>
      <c r="F32" s="506"/>
      <c r="G32" s="507"/>
      <c r="H32" s="507"/>
      <c r="I32" s="508"/>
      <c r="J32" s="506"/>
      <c r="K32" s="507"/>
      <c r="L32" s="507"/>
      <c r="M32" s="507"/>
      <c r="N32" s="508"/>
      <c r="O32" s="506"/>
      <c r="P32" s="507"/>
      <c r="Q32" s="508"/>
      <c r="R32" s="506"/>
      <c r="S32" s="507"/>
      <c r="T32" s="508"/>
    </row>
    <row r="33" spans="2:20" ht="409.15" customHeight="1" x14ac:dyDescent="0.2">
      <c r="B33" s="513" t="s">
        <v>23</v>
      </c>
      <c r="C33" s="514"/>
      <c r="D33" s="514"/>
      <c r="E33" s="515"/>
      <c r="F33" s="503" t="s">
        <v>449</v>
      </c>
      <c r="G33" s="504"/>
      <c r="H33" s="504"/>
      <c r="I33" s="505"/>
      <c r="J33" s="408" t="s">
        <v>450</v>
      </c>
      <c r="K33" s="409"/>
      <c r="L33" s="409"/>
      <c r="M33" s="409"/>
      <c r="N33" s="410"/>
      <c r="O33" s="408" t="s">
        <v>451</v>
      </c>
      <c r="P33" s="409"/>
      <c r="Q33" s="410"/>
      <c r="R33" s="408"/>
      <c r="S33" s="409"/>
      <c r="T33" s="410"/>
    </row>
    <row r="34" spans="2:20" ht="79.900000000000006" customHeight="1" x14ac:dyDescent="0.2">
      <c r="B34" s="516"/>
      <c r="C34" s="517"/>
      <c r="D34" s="517"/>
      <c r="E34" s="518"/>
      <c r="F34" s="506"/>
      <c r="G34" s="507"/>
      <c r="H34" s="507"/>
      <c r="I34" s="508"/>
      <c r="J34" s="414"/>
      <c r="K34" s="415"/>
      <c r="L34" s="415"/>
      <c r="M34" s="415"/>
      <c r="N34" s="416"/>
      <c r="O34" s="414"/>
      <c r="P34" s="415"/>
      <c r="Q34" s="416"/>
      <c r="R34" s="414"/>
      <c r="S34" s="415"/>
      <c r="T34" s="416"/>
    </row>
    <row r="35" spans="2:20" ht="409.6" customHeight="1" x14ac:dyDescent="0.2">
      <c r="B35" s="480" t="s">
        <v>24</v>
      </c>
      <c r="C35" s="480"/>
      <c r="D35" s="480"/>
      <c r="E35" s="480"/>
      <c r="F35" s="393"/>
      <c r="G35" s="393"/>
      <c r="H35" s="393"/>
      <c r="I35" s="393"/>
      <c r="J35" s="393" t="s">
        <v>122</v>
      </c>
      <c r="K35" s="393"/>
      <c r="L35" s="393"/>
      <c r="M35" s="393"/>
      <c r="N35" s="393"/>
      <c r="O35" s="502" t="s">
        <v>487</v>
      </c>
      <c r="P35" s="502"/>
      <c r="Q35" s="502"/>
      <c r="R35" s="393"/>
      <c r="S35" s="393"/>
      <c r="T35" s="393"/>
    </row>
    <row r="36" spans="2:20" ht="206.45" customHeight="1" x14ac:dyDescent="0.2">
      <c r="B36" s="480"/>
      <c r="C36" s="480"/>
      <c r="D36" s="480"/>
      <c r="E36" s="480"/>
      <c r="F36" s="393"/>
      <c r="G36" s="393"/>
      <c r="H36" s="393"/>
      <c r="I36" s="393"/>
      <c r="J36" s="393"/>
      <c r="K36" s="393"/>
      <c r="L36" s="393"/>
      <c r="M36" s="393"/>
      <c r="N36" s="393"/>
      <c r="O36" s="502"/>
      <c r="P36" s="502"/>
      <c r="Q36" s="502"/>
      <c r="R36" s="393"/>
      <c r="S36" s="393"/>
      <c r="T36" s="393"/>
    </row>
    <row r="37" spans="2:20" ht="30" customHeight="1" x14ac:dyDescent="0.2">
      <c r="B37" s="509" t="s">
        <v>109</v>
      </c>
      <c r="C37" s="510"/>
      <c r="D37" s="510"/>
      <c r="E37" s="510"/>
      <c r="F37" s="510"/>
      <c r="G37" s="510"/>
      <c r="H37" s="510"/>
      <c r="I37" s="510"/>
      <c r="J37" s="510"/>
      <c r="K37" s="510"/>
      <c r="L37" s="510"/>
      <c r="M37" s="510"/>
      <c r="N37" s="510"/>
      <c r="O37" s="510"/>
      <c r="P37" s="510"/>
      <c r="Q37" s="510"/>
      <c r="R37" s="510"/>
      <c r="S37" s="510"/>
      <c r="T37" s="511"/>
    </row>
    <row r="38" spans="2:20" ht="22.5" customHeight="1" x14ac:dyDescent="0.2">
      <c r="B38" s="434" t="s">
        <v>25</v>
      </c>
      <c r="C38" s="537"/>
      <c r="D38" s="537"/>
      <c r="E38" s="537"/>
      <c r="F38" s="537"/>
      <c r="G38" s="537"/>
      <c r="H38" s="435"/>
      <c r="I38" s="434" t="s">
        <v>26</v>
      </c>
      <c r="J38" s="435"/>
      <c r="K38" s="434" t="s">
        <v>4</v>
      </c>
      <c r="L38" s="435"/>
      <c r="M38" s="434" t="s">
        <v>27</v>
      </c>
      <c r="N38" s="537"/>
      <c r="O38" s="537"/>
      <c r="P38" s="537"/>
      <c r="Q38" s="537"/>
      <c r="R38" s="435"/>
      <c r="S38" s="434" t="s">
        <v>4</v>
      </c>
      <c r="T38" s="435"/>
    </row>
    <row r="39" spans="2:20" ht="57" customHeight="1" x14ac:dyDescent="0.2">
      <c r="B39" s="473" t="s">
        <v>1345</v>
      </c>
      <c r="C39" s="474"/>
      <c r="D39" s="474"/>
      <c r="E39" s="474"/>
      <c r="F39" s="474"/>
      <c r="G39" s="474"/>
      <c r="H39" s="475"/>
      <c r="I39" s="484" t="s">
        <v>1346</v>
      </c>
      <c r="J39" s="484"/>
      <c r="K39" s="485">
        <v>44208</v>
      </c>
      <c r="L39" s="485"/>
      <c r="M39" s="393" t="s">
        <v>737</v>
      </c>
      <c r="N39" s="393"/>
      <c r="O39" s="393"/>
      <c r="P39" s="393"/>
      <c r="Q39" s="393"/>
      <c r="R39" s="393"/>
      <c r="S39" s="292"/>
      <c r="T39" s="293"/>
    </row>
    <row r="40" spans="2:20" ht="47.25" customHeight="1" x14ac:dyDescent="0.2">
      <c r="B40" s="473" t="s">
        <v>1100</v>
      </c>
      <c r="C40" s="474"/>
      <c r="D40" s="474"/>
      <c r="E40" s="474"/>
      <c r="F40" s="474"/>
      <c r="G40" s="474"/>
      <c r="H40" s="475"/>
      <c r="I40" s="484" t="s">
        <v>1101</v>
      </c>
      <c r="J40" s="484"/>
      <c r="K40" s="485">
        <v>44186</v>
      </c>
      <c r="L40" s="485"/>
      <c r="M40" s="393" t="s">
        <v>737</v>
      </c>
      <c r="N40" s="393"/>
      <c r="O40" s="393"/>
      <c r="P40" s="393"/>
      <c r="Q40" s="393"/>
      <c r="R40" s="393"/>
      <c r="S40" s="319"/>
      <c r="T40" s="320"/>
    </row>
    <row r="41" spans="2:20" ht="37.5" customHeight="1" x14ac:dyDescent="0.2">
      <c r="B41" s="473" t="s">
        <v>1098</v>
      </c>
      <c r="C41" s="474"/>
      <c r="D41" s="474"/>
      <c r="E41" s="474"/>
      <c r="F41" s="474"/>
      <c r="G41" s="474"/>
      <c r="H41" s="475"/>
      <c r="I41" s="484" t="s">
        <v>1099</v>
      </c>
      <c r="J41" s="484"/>
      <c r="K41" s="485">
        <v>44186</v>
      </c>
      <c r="L41" s="485"/>
      <c r="M41" s="393" t="s">
        <v>737</v>
      </c>
      <c r="N41" s="393"/>
      <c r="O41" s="393"/>
      <c r="P41" s="393"/>
      <c r="Q41" s="393"/>
      <c r="R41" s="393"/>
      <c r="S41" s="138"/>
      <c r="T41" s="139"/>
    </row>
    <row r="42" spans="2:20" ht="14.25" customHeight="1" x14ac:dyDescent="0.2">
      <c r="B42" s="42"/>
      <c r="C42" s="43"/>
      <c r="D42" s="43"/>
      <c r="E42" s="43"/>
      <c r="F42" s="43"/>
      <c r="G42" s="43"/>
      <c r="H42" s="43"/>
      <c r="I42" s="43"/>
      <c r="J42" s="43"/>
      <c r="K42" s="43"/>
      <c r="L42" s="43"/>
      <c r="M42" s="43"/>
      <c r="N42" s="43"/>
      <c r="O42" s="43"/>
      <c r="P42" s="43"/>
      <c r="Q42" s="43"/>
      <c r="R42" s="43"/>
      <c r="S42" s="43"/>
      <c r="T42" s="44"/>
    </row>
    <row r="43" spans="2:20" ht="22.5" customHeight="1" x14ac:dyDescent="0.2">
      <c r="B43" s="498" t="s">
        <v>28</v>
      </c>
      <c r="C43" s="498"/>
      <c r="D43" s="498"/>
      <c r="E43" s="498"/>
      <c r="F43" s="498"/>
      <c r="G43" s="498"/>
      <c r="H43" s="498"/>
      <c r="I43" s="498"/>
      <c r="J43" s="498"/>
      <c r="K43" s="498"/>
      <c r="L43" s="498"/>
      <c r="M43" s="498"/>
      <c r="N43" s="498"/>
      <c r="O43" s="498"/>
      <c r="P43" s="498"/>
      <c r="Q43" s="498"/>
      <c r="R43" s="498"/>
      <c r="S43" s="498"/>
      <c r="T43" s="498"/>
    </row>
    <row r="44" spans="2:20" customFormat="1" ht="25.5" customHeight="1" x14ac:dyDescent="0.25">
      <c r="B44" s="385" t="s">
        <v>124</v>
      </c>
      <c r="C44" s="389"/>
      <c r="D44" s="389"/>
      <c r="E44" s="389"/>
      <c r="F44" s="389"/>
      <c r="G44" s="389"/>
      <c r="H44" s="389"/>
      <c r="I44" s="389"/>
      <c r="J44" s="389"/>
      <c r="K44" s="389"/>
      <c r="L44" s="389"/>
      <c r="M44" s="389"/>
      <c r="N44" s="389"/>
      <c r="O44" s="389"/>
      <c r="P44" s="389"/>
      <c r="Q44" s="389"/>
      <c r="R44" s="389"/>
      <c r="S44" s="389"/>
      <c r="T44" s="386"/>
    </row>
    <row r="45" spans="2:20" customFormat="1" ht="34.5" customHeight="1" x14ac:dyDescent="0.25">
      <c r="B45" s="52" t="s">
        <v>29</v>
      </c>
      <c r="C45" s="360" t="s">
        <v>125</v>
      </c>
      <c r="D45" s="361"/>
      <c r="E45" s="360" t="s">
        <v>356</v>
      </c>
      <c r="F45" s="362"/>
      <c r="G45" s="362"/>
      <c r="H45" s="361"/>
      <c r="I45" s="360" t="s">
        <v>30</v>
      </c>
      <c r="J45" s="362"/>
      <c r="K45" s="362"/>
      <c r="L45" s="362"/>
      <c r="M45" s="362"/>
      <c r="N45" s="362"/>
      <c r="O45" s="362"/>
      <c r="P45" s="362"/>
      <c r="Q45" s="362"/>
      <c r="R45" s="361"/>
      <c r="S45" s="360" t="s">
        <v>31</v>
      </c>
      <c r="T45" s="361"/>
    </row>
    <row r="46" spans="2:20" customFormat="1" ht="48" customHeight="1" x14ac:dyDescent="0.25">
      <c r="B46" s="417" t="s">
        <v>32</v>
      </c>
      <c r="C46" s="417" t="s">
        <v>123</v>
      </c>
      <c r="D46" s="417"/>
      <c r="E46" s="491" t="s">
        <v>357</v>
      </c>
      <c r="F46" s="491"/>
      <c r="G46" s="491"/>
      <c r="H46" s="491"/>
      <c r="I46" s="496" t="s">
        <v>572</v>
      </c>
      <c r="J46" s="496"/>
      <c r="K46" s="496"/>
      <c r="L46" s="496"/>
      <c r="M46" s="496"/>
      <c r="N46" s="496"/>
      <c r="O46" s="496"/>
      <c r="P46" s="496"/>
      <c r="Q46" s="496"/>
      <c r="R46" s="496"/>
      <c r="S46" s="492">
        <v>1</v>
      </c>
      <c r="T46" s="493"/>
    </row>
    <row r="47" spans="2:20" customFormat="1" ht="58.9" customHeight="1" x14ac:dyDescent="0.25">
      <c r="B47" s="417"/>
      <c r="C47" s="417"/>
      <c r="D47" s="417"/>
      <c r="E47" s="491" t="s">
        <v>358</v>
      </c>
      <c r="F47" s="491"/>
      <c r="G47" s="491"/>
      <c r="H47" s="491"/>
      <c r="I47" s="496" t="s">
        <v>573</v>
      </c>
      <c r="J47" s="496"/>
      <c r="K47" s="496"/>
      <c r="L47" s="496"/>
      <c r="M47" s="496"/>
      <c r="N47" s="496"/>
      <c r="O47" s="496"/>
      <c r="P47" s="496"/>
      <c r="Q47" s="496"/>
      <c r="R47" s="496"/>
      <c r="S47" s="492">
        <v>1</v>
      </c>
      <c r="T47" s="493"/>
    </row>
    <row r="48" spans="2:20" customFormat="1" ht="66" customHeight="1" x14ac:dyDescent="0.25">
      <c r="B48" s="417"/>
      <c r="C48" s="417"/>
      <c r="D48" s="417"/>
      <c r="E48" s="491" t="s">
        <v>359</v>
      </c>
      <c r="F48" s="491"/>
      <c r="G48" s="491"/>
      <c r="H48" s="491"/>
      <c r="I48" s="496" t="s">
        <v>413</v>
      </c>
      <c r="J48" s="496"/>
      <c r="K48" s="496"/>
      <c r="L48" s="496"/>
      <c r="M48" s="496"/>
      <c r="N48" s="496"/>
      <c r="O48" s="496"/>
      <c r="P48" s="496"/>
      <c r="Q48" s="496"/>
      <c r="R48" s="496"/>
      <c r="S48" s="492">
        <v>1</v>
      </c>
      <c r="T48" s="493"/>
    </row>
    <row r="49" spans="2:23" s="72" customFormat="1" ht="63.6" customHeight="1" x14ac:dyDescent="0.25">
      <c r="B49" s="417"/>
      <c r="C49" s="417"/>
      <c r="D49" s="417"/>
      <c r="E49" s="491" t="s">
        <v>1028</v>
      </c>
      <c r="F49" s="491"/>
      <c r="G49" s="491"/>
      <c r="H49" s="491"/>
      <c r="I49" s="496" t="s">
        <v>574</v>
      </c>
      <c r="J49" s="496"/>
      <c r="K49" s="496"/>
      <c r="L49" s="496"/>
      <c r="M49" s="496"/>
      <c r="N49" s="496"/>
      <c r="O49" s="496"/>
      <c r="P49" s="496"/>
      <c r="Q49" s="496"/>
      <c r="R49" s="496"/>
      <c r="S49" s="492">
        <v>1</v>
      </c>
      <c r="T49" s="493"/>
    </row>
    <row r="50" spans="2:23" customFormat="1" ht="36.6" customHeight="1" x14ac:dyDescent="0.25">
      <c r="B50" s="417"/>
      <c r="C50" s="417"/>
      <c r="D50" s="417"/>
      <c r="E50" s="491" t="s">
        <v>360</v>
      </c>
      <c r="F50" s="491"/>
      <c r="G50" s="491"/>
      <c r="H50" s="491"/>
      <c r="I50" s="496" t="s">
        <v>280</v>
      </c>
      <c r="J50" s="496"/>
      <c r="K50" s="496"/>
      <c r="L50" s="496"/>
      <c r="M50" s="496"/>
      <c r="N50" s="496"/>
      <c r="O50" s="496"/>
      <c r="P50" s="496"/>
      <c r="Q50" s="496"/>
      <c r="R50" s="496"/>
      <c r="S50" s="492">
        <v>1</v>
      </c>
      <c r="T50" s="492"/>
    </row>
    <row r="51" spans="2:23" customFormat="1" ht="73.900000000000006" customHeight="1" x14ac:dyDescent="0.25">
      <c r="B51" s="417"/>
      <c r="C51" s="417"/>
      <c r="D51" s="417"/>
      <c r="E51" s="491" t="s">
        <v>361</v>
      </c>
      <c r="F51" s="491"/>
      <c r="G51" s="491"/>
      <c r="H51" s="491"/>
      <c r="I51" s="496" t="s">
        <v>575</v>
      </c>
      <c r="J51" s="496"/>
      <c r="K51" s="496"/>
      <c r="L51" s="496"/>
      <c r="M51" s="496"/>
      <c r="N51" s="496"/>
      <c r="O51" s="496"/>
      <c r="P51" s="496"/>
      <c r="Q51" s="496"/>
      <c r="R51" s="496"/>
      <c r="S51" s="492">
        <v>1</v>
      </c>
      <c r="T51" s="493"/>
    </row>
    <row r="52" spans="2:23" customFormat="1" ht="76.150000000000006" customHeight="1" x14ac:dyDescent="0.25">
      <c r="B52" s="417"/>
      <c r="C52" s="417"/>
      <c r="D52" s="417"/>
      <c r="E52" s="491" t="s">
        <v>362</v>
      </c>
      <c r="F52" s="491"/>
      <c r="G52" s="491"/>
      <c r="H52" s="491"/>
      <c r="I52" s="496" t="s">
        <v>576</v>
      </c>
      <c r="J52" s="496"/>
      <c r="K52" s="496"/>
      <c r="L52" s="496"/>
      <c r="M52" s="496"/>
      <c r="N52" s="496"/>
      <c r="O52" s="496"/>
      <c r="P52" s="496"/>
      <c r="Q52" s="496"/>
      <c r="R52" s="496"/>
      <c r="S52" s="492">
        <v>1</v>
      </c>
      <c r="T52" s="493"/>
    </row>
    <row r="53" spans="2:23" customFormat="1" ht="101.45" customHeight="1" x14ac:dyDescent="0.25">
      <c r="B53" s="417"/>
      <c r="C53" s="417"/>
      <c r="D53" s="417"/>
      <c r="E53" s="491" t="s">
        <v>363</v>
      </c>
      <c r="F53" s="491"/>
      <c r="G53" s="491"/>
      <c r="H53" s="491"/>
      <c r="I53" s="496" t="s">
        <v>577</v>
      </c>
      <c r="J53" s="496"/>
      <c r="K53" s="496"/>
      <c r="L53" s="496"/>
      <c r="M53" s="496"/>
      <c r="N53" s="496"/>
      <c r="O53" s="496"/>
      <c r="P53" s="496"/>
      <c r="Q53" s="496"/>
      <c r="R53" s="496"/>
      <c r="S53" s="492">
        <v>1</v>
      </c>
      <c r="T53" s="493"/>
    </row>
    <row r="54" spans="2:23" customFormat="1" ht="44.45" customHeight="1" x14ac:dyDescent="0.25">
      <c r="B54" s="417"/>
      <c r="C54" s="417"/>
      <c r="D54" s="417"/>
      <c r="E54" s="491" t="s">
        <v>364</v>
      </c>
      <c r="F54" s="491"/>
      <c r="G54" s="491"/>
      <c r="H54" s="491"/>
      <c r="I54" s="496" t="s">
        <v>110</v>
      </c>
      <c r="J54" s="496"/>
      <c r="K54" s="496"/>
      <c r="L54" s="496"/>
      <c r="M54" s="496"/>
      <c r="N54" s="496"/>
      <c r="O54" s="496"/>
      <c r="P54" s="496"/>
      <c r="Q54" s="496"/>
      <c r="R54" s="496"/>
      <c r="S54" s="492">
        <v>1</v>
      </c>
      <c r="T54" s="492"/>
    </row>
    <row r="55" spans="2:23" customFormat="1" ht="55.9" customHeight="1" x14ac:dyDescent="0.25">
      <c r="B55" s="417"/>
      <c r="C55" s="417"/>
      <c r="D55" s="417"/>
      <c r="E55" s="491" t="s">
        <v>365</v>
      </c>
      <c r="F55" s="491"/>
      <c r="G55" s="491"/>
      <c r="H55" s="491"/>
      <c r="I55" s="496" t="s">
        <v>296</v>
      </c>
      <c r="J55" s="496"/>
      <c r="K55" s="496"/>
      <c r="L55" s="496"/>
      <c r="M55" s="496"/>
      <c r="N55" s="496"/>
      <c r="O55" s="496"/>
      <c r="P55" s="496"/>
      <c r="Q55" s="496"/>
      <c r="R55" s="496"/>
      <c r="S55" s="492">
        <v>1</v>
      </c>
      <c r="T55" s="493"/>
    </row>
    <row r="56" spans="2:23" customFormat="1" ht="79.900000000000006" customHeight="1" x14ac:dyDescent="0.25">
      <c r="B56" s="433"/>
      <c r="C56" s="433"/>
      <c r="D56" s="433"/>
      <c r="E56" s="499" t="s">
        <v>366</v>
      </c>
      <c r="F56" s="499"/>
      <c r="G56" s="499"/>
      <c r="H56" s="499"/>
      <c r="I56" s="718" t="s">
        <v>578</v>
      </c>
      <c r="J56" s="718"/>
      <c r="K56" s="718"/>
      <c r="L56" s="718"/>
      <c r="M56" s="718"/>
      <c r="N56" s="718"/>
      <c r="O56" s="718"/>
      <c r="P56" s="718"/>
      <c r="Q56" s="718"/>
      <c r="R56" s="718"/>
      <c r="S56" s="494">
        <v>1</v>
      </c>
      <c r="T56" s="495"/>
    </row>
    <row r="57" spans="2:23" customFormat="1" ht="80.45" customHeight="1" x14ac:dyDescent="0.25">
      <c r="B57" s="462">
        <v>2.1</v>
      </c>
      <c r="C57" s="417" t="s">
        <v>34</v>
      </c>
      <c r="D57" s="417"/>
      <c r="E57" s="491" t="s">
        <v>357</v>
      </c>
      <c r="F57" s="491"/>
      <c r="G57" s="491"/>
      <c r="H57" s="491"/>
      <c r="I57" s="496" t="s">
        <v>1025</v>
      </c>
      <c r="J57" s="496"/>
      <c r="K57" s="496"/>
      <c r="L57" s="496"/>
      <c r="M57" s="496"/>
      <c r="N57" s="496"/>
      <c r="O57" s="496"/>
      <c r="P57" s="496"/>
      <c r="Q57" s="496"/>
      <c r="R57" s="496"/>
      <c r="S57" s="492">
        <v>1</v>
      </c>
      <c r="T57" s="493"/>
    </row>
    <row r="58" spans="2:23" customFormat="1" ht="111" customHeight="1" x14ac:dyDescent="0.25">
      <c r="B58" s="462"/>
      <c r="C58" s="417"/>
      <c r="D58" s="417"/>
      <c r="E58" s="491" t="s">
        <v>579</v>
      </c>
      <c r="F58" s="491"/>
      <c r="G58" s="491"/>
      <c r="H58" s="491"/>
      <c r="I58" s="496" t="s">
        <v>414</v>
      </c>
      <c r="J58" s="496"/>
      <c r="K58" s="496"/>
      <c r="L58" s="496"/>
      <c r="M58" s="496"/>
      <c r="N58" s="496"/>
      <c r="O58" s="496"/>
      <c r="P58" s="496"/>
      <c r="Q58" s="496"/>
      <c r="R58" s="496"/>
      <c r="S58" s="492" t="s">
        <v>580</v>
      </c>
      <c r="T58" s="493"/>
      <c r="W58" s="80"/>
    </row>
    <row r="59" spans="2:23" customFormat="1" ht="106.9" customHeight="1" x14ac:dyDescent="0.25">
      <c r="B59" s="462"/>
      <c r="C59" s="417"/>
      <c r="D59" s="417"/>
      <c r="E59" s="491" t="s">
        <v>367</v>
      </c>
      <c r="F59" s="491"/>
      <c r="G59" s="491"/>
      <c r="H59" s="491"/>
      <c r="I59" s="496" t="s">
        <v>1029</v>
      </c>
      <c r="J59" s="496"/>
      <c r="K59" s="496"/>
      <c r="L59" s="496"/>
      <c r="M59" s="496"/>
      <c r="N59" s="496"/>
      <c r="O59" s="496"/>
      <c r="P59" s="496"/>
      <c r="Q59" s="496"/>
      <c r="R59" s="496"/>
      <c r="S59" s="492">
        <v>1</v>
      </c>
      <c r="T59" s="492"/>
    </row>
    <row r="60" spans="2:23" customFormat="1" ht="67.5" customHeight="1" x14ac:dyDescent="0.25">
      <c r="B60" s="462"/>
      <c r="C60" s="417"/>
      <c r="D60" s="417"/>
      <c r="E60" s="491" t="s">
        <v>368</v>
      </c>
      <c r="F60" s="491"/>
      <c r="G60" s="491"/>
      <c r="H60" s="491"/>
      <c r="I60" s="496" t="s">
        <v>1030</v>
      </c>
      <c r="J60" s="496"/>
      <c r="K60" s="496"/>
      <c r="L60" s="496"/>
      <c r="M60" s="496"/>
      <c r="N60" s="496"/>
      <c r="O60" s="496"/>
      <c r="P60" s="496"/>
      <c r="Q60" s="496"/>
      <c r="R60" s="496"/>
      <c r="S60" s="492">
        <v>1</v>
      </c>
      <c r="T60" s="492"/>
    </row>
    <row r="61" spans="2:23" customFormat="1" ht="62.45" customHeight="1" x14ac:dyDescent="0.25">
      <c r="B61" s="462"/>
      <c r="C61" s="417"/>
      <c r="D61" s="417"/>
      <c r="E61" s="491" t="s">
        <v>369</v>
      </c>
      <c r="F61" s="491"/>
      <c r="G61" s="491"/>
      <c r="H61" s="491"/>
      <c r="I61" s="496" t="s">
        <v>1031</v>
      </c>
      <c r="J61" s="496"/>
      <c r="K61" s="496"/>
      <c r="L61" s="496"/>
      <c r="M61" s="496"/>
      <c r="N61" s="496"/>
      <c r="O61" s="496"/>
      <c r="P61" s="496"/>
      <c r="Q61" s="496"/>
      <c r="R61" s="496"/>
      <c r="S61" s="492">
        <v>1</v>
      </c>
      <c r="T61" s="492"/>
    </row>
    <row r="62" spans="2:23" customFormat="1" ht="112.9" customHeight="1" x14ac:dyDescent="0.25">
      <c r="B62" s="462"/>
      <c r="C62" s="417"/>
      <c r="D62" s="417"/>
      <c r="E62" s="491" t="s">
        <v>370</v>
      </c>
      <c r="F62" s="491"/>
      <c r="G62" s="491"/>
      <c r="H62" s="491"/>
      <c r="I62" s="496" t="s">
        <v>1032</v>
      </c>
      <c r="J62" s="496"/>
      <c r="K62" s="496"/>
      <c r="L62" s="496"/>
      <c r="M62" s="496"/>
      <c r="N62" s="496"/>
      <c r="O62" s="496"/>
      <c r="P62" s="496"/>
      <c r="Q62" s="496"/>
      <c r="R62" s="496"/>
      <c r="S62" s="492">
        <v>1</v>
      </c>
      <c r="T62" s="492"/>
    </row>
    <row r="63" spans="2:23" customFormat="1" ht="39.6" customHeight="1" x14ac:dyDescent="0.25">
      <c r="B63" s="462"/>
      <c r="C63" s="417"/>
      <c r="D63" s="417"/>
      <c r="E63" s="491" t="s">
        <v>371</v>
      </c>
      <c r="F63" s="491"/>
      <c r="G63" s="491"/>
      <c r="H63" s="491"/>
      <c r="I63" s="496" t="s">
        <v>337</v>
      </c>
      <c r="J63" s="496"/>
      <c r="K63" s="496"/>
      <c r="L63" s="496"/>
      <c r="M63" s="496"/>
      <c r="N63" s="496"/>
      <c r="O63" s="496"/>
      <c r="P63" s="496"/>
      <c r="Q63" s="496"/>
      <c r="R63" s="496"/>
      <c r="S63" s="492">
        <v>1</v>
      </c>
      <c r="T63" s="492"/>
    </row>
    <row r="64" spans="2:23" customFormat="1" ht="58.15" customHeight="1" x14ac:dyDescent="0.25">
      <c r="B64" s="462"/>
      <c r="C64" s="417"/>
      <c r="D64" s="417"/>
      <c r="E64" s="491" t="s">
        <v>372</v>
      </c>
      <c r="F64" s="491"/>
      <c r="G64" s="491"/>
      <c r="H64" s="491"/>
      <c r="I64" s="496" t="s">
        <v>1033</v>
      </c>
      <c r="J64" s="496"/>
      <c r="K64" s="496"/>
      <c r="L64" s="496"/>
      <c r="M64" s="496"/>
      <c r="N64" s="496"/>
      <c r="O64" s="496"/>
      <c r="P64" s="496"/>
      <c r="Q64" s="496"/>
      <c r="R64" s="496"/>
      <c r="S64" s="492">
        <v>1</v>
      </c>
      <c r="T64" s="492"/>
    </row>
    <row r="65" spans="2:20" customFormat="1" ht="69.599999999999994" customHeight="1" x14ac:dyDescent="0.25">
      <c r="B65" s="462"/>
      <c r="C65" s="417"/>
      <c r="D65" s="417"/>
      <c r="E65" s="491" t="s">
        <v>373</v>
      </c>
      <c r="F65" s="491"/>
      <c r="G65" s="491"/>
      <c r="H65" s="491"/>
      <c r="I65" s="496" t="s">
        <v>1034</v>
      </c>
      <c r="J65" s="496"/>
      <c r="K65" s="496"/>
      <c r="L65" s="496"/>
      <c r="M65" s="496"/>
      <c r="N65" s="496"/>
      <c r="O65" s="496"/>
      <c r="P65" s="496"/>
      <c r="Q65" s="496"/>
      <c r="R65" s="496"/>
      <c r="S65" s="492">
        <v>1</v>
      </c>
      <c r="T65" s="493"/>
    </row>
    <row r="66" spans="2:20" customFormat="1" ht="50.25" customHeight="1" x14ac:dyDescent="0.25">
      <c r="B66" s="462"/>
      <c r="C66" s="417"/>
      <c r="D66" s="417"/>
      <c r="E66" s="491" t="s">
        <v>374</v>
      </c>
      <c r="F66" s="491"/>
      <c r="G66" s="491"/>
      <c r="H66" s="491"/>
      <c r="I66" s="496" t="s">
        <v>571</v>
      </c>
      <c r="J66" s="496"/>
      <c r="K66" s="496"/>
      <c r="L66" s="496"/>
      <c r="M66" s="496"/>
      <c r="N66" s="496"/>
      <c r="O66" s="496"/>
      <c r="P66" s="496"/>
      <c r="Q66" s="496"/>
      <c r="R66" s="496"/>
      <c r="S66" s="492">
        <v>1</v>
      </c>
      <c r="T66" s="493"/>
    </row>
    <row r="67" spans="2:20" customFormat="1" ht="55.15" customHeight="1" x14ac:dyDescent="0.25">
      <c r="B67" s="463"/>
      <c r="C67" s="433"/>
      <c r="D67" s="433"/>
      <c r="E67" s="499" t="s">
        <v>375</v>
      </c>
      <c r="F67" s="499"/>
      <c r="G67" s="499"/>
      <c r="H67" s="499"/>
      <c r="I67" s="718" t="s">
        <v>581</v>
      </c>
      <c r="J67" s="718"/>
      <c r="K67" s="718"/>
      <c r="L67" s="718"/>
      <c r="M67" s="718"/>
      <c r="N67" s="718"/>
      <c r="O67" s="718"/>
      <c r="P67" s="718"/>
      <c r="Q67" s="718"/>
      <c r="R67" s="718"/>
      <c r="S67" s="494">
        <v>1</v>
      </c>
      <c r="T67" s="495"/>
    </row>
    <row r="68" spans="2:20" customFormat="1" ht="75.599999999999994" customHeight="1" x14ac:dyDescent="0.25">
      <c r="B68" s="417" t="s">
        <v>895</v>
      </c>
      <c r="C68" s="417" t="s">
        <v>281</v>
      </c>
      <c r="D68" s="417"/>
      <c r="E68" s="491" t="s">
        <v>582</v>
      </c>
      <c r="F68" s="491"/>
      <c r="G68" s="491"/>
      <c r="H68" s="491"/>
      <c r="I68" s="496" t="s">
        <v>282</v>
      </c>
      <c r="J68" s="496"/>
      <c r="K68" s="496"/>
      <c r="L68" s="496"/>
      <c r="M68" s="496"/>
      <c r="N68" s="496"/>
      <c r="O68" s="496"/>
      <c r="P68" s="496"/>
      <c r="Q68" s="496"/>
      <c r="R68" s="496"/>
      <c r="S68" s="492">
        <v>1</v>
      </c>
      <c r="T68" s="492"/>
    </row>
    <row r="69" spans="2:20" customFormat="1" ht="246" customHeight="1" x14ac:dyDescent="0.25">
      <c r="B69" s="417"/>
      <c r="C69" s="417"/>
      <c r="D69" s="417"/>
      <c r="E69" s="491" t="s">
        <v>583</v>
      </c>
      <c r="F69" s="491"/>
      <c r="G69" s="491"/>
      <c r="H69" s="491"/>
      <c r="I69" s="719" t="s">
        <v>1026</v>
      </c>
      <c r="J69" s="719"/>
      <c r="K69" s="719"/>
      <c r="L69" s="719"/>
      <c r="M69" s="719"/>
      <c r="N69" s="719"/>
      <c r="O69" s="719"/>
      <c r="P69" s="719"/>
      <c r="Q69" s="719"/>
      <c r="R69" s="719"/>
      <c r="S69" s="492">
        <v>1</v>
      </c>
      <c r="T69" s="492"/>
    </row>
    <row r="70" spans="2:20" customFormat="1" ht="243.6" customHeight="1" x14ac:dyDescent="0.25">
      <c r="B70" s="417"/>
      <c r="C70" s="417"/>
      <c r="D70" s="417"/>
      <c r="E70" s="417" t="s">
        <v>896</v>
      </c>
      <c r="F70" s="417"/>
      <c r="G70" s="417"/>
      <c r="H70" s="417"/>
      <c r="I70" s="418" t="s">
        <v>897</v>
      </c>
      <c r="J70" s="418"/>
      <c r="K70" s="418"/>
      <c r="L70" s="418"/>
      <c r="M70" s="418"/>
      <c r="N70" s="418"/>
      <c r="O70" s="418"/>
      <c r="P70" s="418"/>
      <c r="Q70" s="418"/>
      <c r="R70" s="418"/>
      <c r="S70" s="419">
        <v>1</v>
      </c>
      <c r="T70" s="419"/>
    </row>
    <row r="71" spans="2:20" customFormat="1" ht="27.75" customHeight="1" x14ac:dyDescent="0.25">
      <c r="B71" s="488"/>
      <c r="C71" s="489"/>
      <c r="D71" s="489"/>
      <c r="E71" s="489"/>
      <c r="F71" s="489"/>
      <c r="G71" s="489"/>
      <c r="H71" s="489"/>
      <c r="I71" s="489"/>
      <c r="J71" s="489"/>
      <c r="K71" s="489"/>
      <c r="L71" s="489"/>
      <c r="M71" s="489"/>
      <c r="N71" s="489"/>
      <c r="O71" s="489"/>
      <c r="P71" s="489"/>
      <c r="Q71" s="489"/>
      <c r="R71" s="489"/>
      <c r="S71" s="489"/>
      <c r="T71" s="490"/>
    </row>
    <row r="72" spans="2:20" customFormat="1" ht="27.75" customHeight="1" x14ac:dyDescent="0.25">
      <c r="B72" s="294" t="s">
        <v>29</v>
      </c>
      <c r="C72" s="432" t="s">
        <v>126</v>
      </c>
      <c r="D72" s="432"/>
      <c r="E72" s="432" t="s">
        <v>376</v>
      </c>
      <c r="F72" s="432"/>
      <c r="G72" s="432"/>
      <c r="H72" s="432"/>
      <c r="I72" s="432"/>
      <c r="J72" s="432" t="s">
        <v>30</v>
      </c>
      <c r="K72" s="432"/>
      <c r="L72" s="432"/>
      <c r="M72" s="432"/>
      <c r="N72" s="432"/>
      <c r="O72" s="432"/>
      <c r="P72" s="432"/>
      <c r="Q72" s="432"/>
      <c r="R72" s="432"/>
      <c r="S72" s="432" t="s">
        <v>31</v>
      </c>
      <c r="T72" s="432"/>
    </row>
    <row r="73" spans="2:20" customFormat="1" ht="48" customHeight="1" x14ac:dyDescent="0.25">
      <c r="B73" s="417" t="s">
        <v>35</v>
      </c>
      <c r="C73" s="417" t="s">
        <v>36</v>
      </c>
      <c r="D73" s="417"/>
      <c r="E73" s="425" t="s">
        <v>377</v>
      </c>
      <c r="F73" s="425"/>
      <c r="G73" s="425"/>
      <c r="H73" s="425"/>
      <c r="I73" s="425"/>
      <c r="J73" s="431" t="s">
        <v>584</v>
      </c>
      <c r="K73" s="431"/>
      <c r="L73" s="431"/>
      <c r="M73" s="431"/>
      <c r="N73" s="431"/>
      <c r="O73" s="431"/>
      <c r="P73" s="431"/>
      <c r="Q73" s="431"/>
      <c r="R73" s="431"/>
      <c r="S73" s="419">
        <v>1</v>
      </c>
      <c r="T73" s="430"/>
    </row>
    <row r="74" spans="2:20" customFormat="1" ht="37.9" customHeight="1" x14ac:dyDescent="0.25">
      <c r="B74" s="417"/>
      <c r="C74" s="417"/>
      <c r="D74" s="417"/>
      <c r="E74" s="425" t="s">
        <v>378</v>
      </c>
      <c r="F74" s="425"/>
      <c r="G74" s="425"/>
      <c r="H74" s="425"/>
      <c r="I74" s="425"/>
      <c r="J74" s="431" t="s">
        <v>585</v>
      </c>
      <c r="K74" s="431"/>
      <c r="L74" s="431"/>
      <c r="M74" s="431"/>
      <c r="N74" s="431"/>
      <c r="O74" s="431"/>
      <c r="P74" s="431"/>
      <c r="Q74" s="431"/>
      <c r="R74" s="431"/>
      <c r="S74" s="419">
        <v>1</v>
      </c>
      <c r="T74" s="430"/>
    </row>
    <row r="75" spans="2:20" customFormat="1" ht="134.44999999999999" customHeight="1" x14ac:dyDescent="0.25">
      <c r="B75" s="417"/>
      <c r="C75" s="417"/>
      <c r="D75" s="417"/>
      <c r="E75" s="425" t="s">
        <v>379</v>
      </c>
      <c r="F75" s="425"/>
      <c r="G75" s="425"/>
      <c r="H75" s="425"/>
      <c r="I75" s="425"/>
      <c r="J75" s="431" t="s">
        <v>297</v>
      </c>
      <c r="K75" s="431"/>
      <c r="L75" s="431"/>
      <c r="M75" s="431"/>
      <c r="N75" s="431"/>
      <c r="O75" s="431"/>
      <c r="P75" s="431"/>
      <c r="Q75" s="431"/>
      <c r="R75" s="431"/>
      <c r="S75" s="419">
        <v>1</v>
      </c>
      <c r="T75" s="430"/>
    </row>
    <row r="76" spans="2:20" customFormat="1" ht="56.25" customHeight="1" x14ac:dyDescent="0.25">
      <c r="B76" s="417"/>
      <c r="C76" s="417"/>
      <c r="D76" s="417"/>
      <c r="E76" s="425" t="s">
        <v>380</v>
      </c>
      <c r="F76" s="425"/>
      <c r="G76" s="425"/>
      <c r="H76" s="425"/>
      <c r="I76" s="425"/>
      <c r="J76" s="431" t="s">
        <v>586</v>
      </c>
      <c r="K76" s="431"/>
      <c r="L76" s="431"/>
      <c r="M76" s="431"/>
      <c r="N76" s="431"/>
      <c r="O76" s="431"/>
      <c r="P76" s="431"/>
      <c r="Q76" s="431"/>
      <c r="R76" s="431"/>
      <c r="S76" s="419">
        <v>1</v>
      </c>
      <c r="T76" s="430"/>
    </row>
    <row r="77" spans="2:20" customFormat="1" ht="47.45" customHeight="1" x14ac:dyDescent="0.25">
      <c r="B77" s="417"/>
      <c r="C77" s="417"/>
      <c r="D77" s="417"/>
      <c r="E77" s="425" t="s">
        <v>381</v>
      </c>
      <c r="F77" s="425"/>
      <c r="G77" s="425"/>
      <c r="H77" s="425"/>
      <c r="I77" s="425"/>
      <c r="J77" s="431" t="s">
        <v>127</v>
      </c>
      <c r="K77" s="431"/>
      <c r="L77" s="431"/>
      <c r="M77" s="431"/>
      <c r="N77" s="431"/>
      <c r="O77" s="431"/>
      <c r="P77" s="431"/>
      <c r="Q77" s="431"/>
      <c r="R77" s="431"/>
      <c r="S77" s="419">
        <v>1</v>
      </c>
      <c r="T77" s="430"/>
    </row>
    <row r="78" spans="2:20" customFormat="1" ht="118.9" customHeight="1" x14ac:dyDescent="0.25">
      <c r="B78" s="417"/>
      <c r="C78" s="417"/>
      <c r="D78" s="417"/>
      <c r="E78" s="417" t="s">
        <v>383</v>
      </c>
      <c r="F78" s="417"/>
      <c r="G78" s="417"/>
      <c r="H78" s="417"/>
      <c r="I78" s="417"/>
      <c r="J78" s="497" t="s">
        <v>1027</v>
      </c>
      <c r="K78" s="497"/>
      <c r="L78" s="497"/>
      <c r="M78" s="497"/>
      <c r="N78" s="497"/>
      <c r="O78" s="497"/>
      <c r="P78" s="497"/>
      <c r="Q78" s="497"/>
      <c r="R78" s="497"/>
      <c r="S78" s="419">
        <v>1</v>
      </c>
      <c r="T78" s="430"/>
    </row>
    <row r="79" spans="2:20" customFormat="1" ht="44.45" customHeight="1" x14ac:dyDescent="0.25">
      <c r="B79" s="417"/>
      <c r="C79" s="417"/>
      <c r="D79" s="417"/>
      <c r="E79" s="425" t="s">
        <v>382</v>
      </c>
      <c r="F79" s="425"/>
      <c r="G79" s="425"/>
      <c r="H79" s="425"/>
      <c r="I79" s="425"/>
      <c r="J79" s="431" t="s">
        <v>587</v>
      </c>
      <c r="K79" s="431"/>
      <c r="L79" s="431"/>
      <c r="M79" s="431"/>
      <c r="N79" s="431"/>
      <c r="O79" s="431"/>
      <c r="P79" s="431"/>
      <c r="Q79" s="431"/>
      <c r="R79" s="431"/>
      <c r="S79" s="419">
        <v>1</v>
      </c>
      <c r="T79" s="430"/>
    </row>
    <row r="80" spans="2:20" customFormat="1" ht="139.5" customHeight="1" x14ac:dyDescent="0.25">
      <c r="B80" s="433"/>
      <c r="C80" s="433"/>
      <c r="D80" s="433"/>
      <c r="E80" s="433" t="s">
        <v>384</v>
      </c>
      <c r="F80" s="433"/>
      <c r="G80" s="433"/>
      <c r="H80" s="433"/>
      <c r="I80" s="433"/>
      <c r="J80" s="424" t="s">
        <v>1035</v>
      </c>
      <c r="K80" s="424"/>
      <c r="L80" s="424"/>
      <c r="M80" s="424"/>
      <c r="N80" s="424"/>
      <c r="O80" s="424"/>
      <c r="P80" s="424"/>
      <c r="Q80" s="424"/>
      <c r="R80" s="424"/>
      <c r="S80" s="486">
        <v>1</v>
      </c>
      <c r="T80" s="487"/>
    </row>
    <row r="81" spans="2:20" customFormat="1" ht="129.6" customHeight="1" x14ac:dyDescent="0.25">
      <c r="B81" s="462" t="s">
        <v>37</v>
      </c>
      <c r="C81" s="417" t="s">
        <v>38</v>
      </c>
      <c r="D81" s="417"/>
      <c r="E81" s="425" t="s">
        <v>385</v>
      </c>
      <c r="F81" s="425"/>
      <c r="G81" s="425"/>
      <c r="H81" s="425"/>
      <c r="I81" s="425"/>
      <c r="J81" s="431" t="s">
        <v>588</v>
      </c>
      <c r="K81" s="431"/>
      <c r="L81" s="431"/>
      <c r="M81" s="431"/>
      <c r="N81" s="431"/>
      <c r="O81" s="431"/>
      <c r="P81" s="431"/>
      <c r="Q81" s="431"/>
      <c r="R81" s="431"/>
      <c r="S81" s="419">
        <v>1</v>
      </c>
      <c r="T81" s="430"/>
    </row>
    <row r="82" spans="2:20" customFormat="1" ht="50.45" customHeight="1" x14ac:dyDescent="0.25">
      <c r="B82" s="462"/>
      <c r="C82" s="417"/>
      <c r="D82" s="417"/>
      <c r="E82" s="425" t="s">
        <v>386</v>
      </c>
      <c r="F82" s="425"/>
      <c r="G82" s="425"/>
      <c r="H82" s="425"/>
      <c r="I82" s="425"/>
      <c r="J82" s="431" t="s">
        <v>589</v>
      </c>
      <c r="K82" s="431"/>
      <c r="L82" s="431"/>
      <c r="M82" s="431"/>
      <c r="N82" s="431"/>
      <c r="O82" s="431"/>
      <c r="P82" s="431"/>
      <c r="Q82" s="431"/>
      <c r="R82" s="431"/>
      <c r="S82" s="419">
        <v>1</v>
      </c>
      <c r="T82" s="430"/>
    </row>
    <row r="83" spans="2:20" customFormat="1" ht="30" customHeight="1" x14ac:dyDescent="0.25">
      <c r="B83" s="463"/>
      <c r="C83" s="433"/>
      <c r="D83" s="433"/>
      <c r="E83" s="500" t="s">
        <v>380</v>
      </c>
      <c r="F83" s="500"/>
      <c r="G83" s="500"/>
      <c r="H83" s="500"/>
      <c r="I83" s="500"/>
      <c r="J83" s="501" t="s">
        <v>111</v>
      </c>
      <c r="K83" s="501"/>
      <c r="L83" s="501"/>
      <c r="M83" s="501"/>
      <c r="N83" s="501"/>
      <c r="O83" s="501"/>
      <c r="P83" s="501"/>
      <c r="Q83" s="501"/>
      <c r="R83" s="501"/>
      <c r="S83" s="486">
        <v>1</v>
      </c>
      <c r="T83" s="487"/>
    </row>
    <row r="84" spans="2:20" customFormat="1" ht="131.44999999999999" customHeight="1" x14ac:dyDescent="0.25">
      <c r="B84" s="417" t="s">
        <v>39</v>
      </c>
      <c r="C84" s="417" t="s">
        <v>40</v>
      </c>
      <c r="D84" s="417"/>
      <c r="E84" s="425" t="s">
        <v>385</v>
      </c>
      <c r="F84" s="425"/>
      <c r="G84" s="425"/>
      <c r="H84" s="425"/>
      <c r="I84" s="425"/>
      <c r="J84" s="431" t="s">
        <v>898</v>
      </c>
      <c r="K84" s="431"/>
      <c r="L84" s="431"/>
      <c r="M84" s="431"/>
      <c r="N84" s="431"/>
      <c r="O84" s="431"/>
      <c r="P84" s="431"/>
      <c r="Q84" s="431"/>
      <c r="R84" s="431"/>
      <c r="S84" s="419">
        <v>1</v>
      </c>
      <c r="T84" s="430"/>
    </row>
    <row r="85" spans="2:20" customFormat="1" ht="27.75" customHeight="1" x14ac:dyDescent="0.25">
      <c r="B85" s="417"/>
      <c r="C85" s="417"/>
      <c r="D85" s="417"/>
      <c r="E85" s="425" t="s">
        <v>378</v>
      </c>
      <c r="F85" s="425"/>
      <c r="G85" s="425"/>
      <c r="H85" s="425"/>
      <c r="I85" s="425"/>
      <c r="J85" s="431" t="s">
        <v>1036</v>
      </c>
      <c r="K85" s="431"/>
      <c r="L85" s="431"/>
      <c r="M85" s="431"/>
      <c r="N85" s="431"/>
      <c r="O85" s="431"/>
      <c r="P85" s="431"/>
      <c r="Q85" s="431"/>
      <c r="R85" s="431"/>
      <c r="S85" s="419">
        <v>1</v>
      </c>
      <c r="T85" s="430"/>
    </row>
    <row r="86" spans="2:20" customFormat="1" ht="213.6" customHeight="1" x14ac:dyDescent="0.25">
      <c r="B86" s="417"/>
      <c r="C86" s="417"/>
      <c r="D86" s="417"/>
      <c r="E86" s="425" t="s">
        <v>387</v>
      </c>
      <c r="F86" s="425"/>
      <c r="G86" s="425"/>
      <c r="H86" s="425"/>
      <c r="I86" s="425"/>
      <c r="J86" s="431" t="s">
        <v>590</v>
      </c>
      <c r="K86" s="431"/>
      <c r="L86" s="431"/>
      <c r="M86" s="431"/>
      <c r="N86" s="431"/>
      <c r="O86" s="431"/>
      <c r="P86" s="431"/>
      <c r="Q86" s="431"/>
      <c r="R86" s="431"/>
      <c r="S86" s="419">
        <v>1</v>
      </c>
      <c r="T86" s="430"/>
    </row>
    <row r="87" spans="2:20" customFormat="1" ht="35.450000000000003" customHeight="1" x14ac:dyDescent="0.25">
      <c r="B87" s="417"/>
      <c r="C87" s="417"/>
      <c r="D87" s="417"/>
      <c r="E87" s="425" t="s">
        <v>388</v>
      </c>
      <c r="F87" s="425"/>
      <c r="G87" s="425"/>
      <c r="H87" s="425"/>
      <c r="I87" s="425"/>
      <c r="J87" s="431" t="s">
        <v>313</v>
      </c>
      <c r="K87" s="431"/>
      <c r="L87" s="431"/>
      <c r="M87" s="431"/>
      <c r="N87" s="431"/>
      <c r="O87" s="431"/>
      <c r="P87" s="431"/>
      <c r="Q87" s="431"/>
      <c r="R87" s="431"/>
      <c r="S87" s="419">
        <v>1</v>
      </c>
      <c r="T87" s="430"/>
    </row>
    <row r="88" spans="2:20" customFormat="1" ht="36.6" customHeight="1" x14ac:dyDescent="0.25">
      <c r="B88" s="417"/>
      <c r="C88" s="417"/>
      <c r="D88" s="417"/>
      <c r="E88" s="425" t="s">
        <v>380</v>
      </c>
      <c r="F88" s="425"/>
      <c r="G88" s="425"/>
      <c r="H88" s="425"/>
      <c r="I88" s="425"/>
      <c r="J88" s="431" t="s">
        <v>591</v>
      </c>
      <c r="K88" s="431"/>
      <c r="L88" s="431"/>
      <c r="M88" s="431"/>
      <c r="N88" s="431"/>
      <c r="O88" s="431"/>
      <c r="P88" s="431"/>
      <c r="Q88" s="431"/>
      <c r="R88" s="431"/>
      <c r="S88" s="419">
        <v>1</v>
      </c>
      <c r="T88" s="430"/>
    </row>
    <row r="89" spans="2:20" customFormat="1" ht="46.15" customHeight="1" x14ac:dyDescent="0.25">
      <c r="B89" s="417"/>
      <c r="C89" s="417"/>
      <c r="D89" s="417"/>
      <c r="E89" s="425" t="s">
        <v>381</v>
      </c>
      <c r="F89" s="425"/>
      <c r="G89" s="425"/>
      <c r="H89" s="425"/>
      <c r="I89" s="425"/>
      <c r="J89" s="431" t="s">
        <v>592</v>
      </c>
      <c r="K89" s="431"/>
      <c r="L89" s="431"/>
      <c r="M89" s="431"/>
      <c r="N89" s="431"/>
      <c r="O89" s="431"/>
      <c r="P89" s="431"/>
      <c r="Q89" s="431"/>
      <c r="R89" s="431"/>
      <c r="S89" s="419">
        <v>1</v>
      </c>
      <c r="T89" s="430"/>
    </row>
    <row r="90" spans="2:20" customFormat="1" ht="52.9" customHeight="1" x14ac:dyDescent="0.25">
      <c r="B90" s="417"/>
      <c r="C90" s="417"/>
      <c r="D90" s="417"/>
      <c r="E90" s="425" t="s">
        <v>382</v>
      </c>
      <c r="F90" s="425"/>
      <c r="G90" s="425"/>
      <c r="H90" s="425"/>
      <c r="I90" s="425"/>
      <c r="J90" s="431" t="s">
        <v>593</v>
      </c>
      <c r="K90" s="431"/>
      <c r="L90" s="431"/>
      <c r="M90" s="431"/>
      <c r="N90" s="431"/>
      <c r="O90" s="431"/>
      <c r="P90" s="431"/>
      <c r="Q90" s="431"/>
      <c r="R90" s="431"/>
      <c r="S90" s="419">
        <v>1</v>
      </c>
      <c r="T90" s="430"/>
    </row>
    <row r="91" spans="2:20" customFormat="1" ht="36" customHeight="1" x14ac:dyDescent="0.25">
      <c r="B91" s="417"/>
      <c r="C91" s="417"/>
      <c r="D91" s="417"/>
      <c r="E91" s="425" t="s">
        <v>389</v>
      </c>
      <c r="F91" s="425"/>
      <c r="G91" s="425"/>
      <c r="H91" s="425"/>
      <c r="I91" s="425"/>
      <c r="J91" s="431" t="s">
        <v>594</v>
      </c>
      <c r="K91" s="431"/>
      <c r="L91" s="431"/>
      <c r="M91" s="431"/>
      <c r="N91" s="431"/>
      <c r="O91" s="431"/>
      <c r="P91" s="431"/>
      <c r="Q91" s="431"/>
      <c r="R91" s="431"/>
      <c r="S91" s="419">
        <v>1</v>
      </c>
      <c r="T91" s="430"/>
    </row>
    <row r="92" spans="2:20" s="82" customFormat="1" ht="115.15" customHeight="1" x14ac:dyDescent="0.25">
      <c r="B92" s="295" t="s">
        <v>595</v>
      </c>
      <c r="C92" s="417" t="s">
        <v>596</v>
      </c>
      <c r="D92" s="417"/>
      <c r="E92" s="425" t="s">
        <v>597</v>
      </c>
      <c r="F92" s="425"/>
      <c r="G92" s="425"/>
      <c r="H92" s="425"/>
      <c r="I92" s="425"/>
      <c r="J92" s="497" t="s">
        <v>600</v>
      </c>
      <c r="K92" s="497"/>
      <c r="L92" s="497"/>
      <c r="M92" s="497"/>
      <c r="N92" s="497"/>
      <c r="O92" s="497"/>
      <c r="P92" s="497"/>
      <c r="Q92" s="497"/>
      <c r="R92" s="497"/>
      <c r="S92" s="419">
        <v>1</v>
      </c>
      <c r="T92" s="419"/>
    </row>
    <row r="93" spans="2:20" s="82" customFormat="1" ht="134.44999999999999" customHeight="1" x14ac:dyDescent="0.25">
      <c r="B93" s="295" t="s">
        <v>595</v>
      </c>
      <c r="C93" s="723" t="s">
        <v>598</v>
      </c>
      <c r="D93" s="723"/>
      <c r="E93" s="425" t="s">
        <v>390</v>
      </c>
      <c r="F93" s="425"/>
      <c r="G93" s="425"/>
      <c r="H93" s="425"/>
      <c r="I93" s="425"/>
      <c r="J93" s="431" t="s">
        <v>599</v>
      </c>
      <c r="K93" s="431"/>
      <c r="L93" s="431"/>
      <c r="M93" s="431"/>
      <c r="N93" s="431"/>
      <c r="O93" s="431"/>
      <c r="P93" s="431"/>
      <c r="Q93" s="431"/>
      <c r="R93" s="431"/>
      <c r="S93" s="419">
        <v>1</v>
      </c>
      <c r="T93" s="430"/>
    </row>
    <row r="94" spans="2:20" ht="17.25" customHeight="1" x14ac:dyDescent="0.2">
      <c r="B94" s="476"/>
      <c r="C94" s="477"/>
      <c r="D94" s="477"/>
      <c r="E94" s="478"/>
      <c r="F94" s="478"/>
      <c r="G94" s="478"/>
      <c r="H94" s="478"/>
      <c r="I94" s="478"/>
      <c r="J94" s="478"/>
      <c r="K94" s="478"/>
      <c r="L94" s="478"/>
      <c r="M94" s="478"/>
      <c r="N94" s="478"/>
      <c r="O94" s="478"/>
      <c r="P94" s="478"/>
      <c r="Q94" s="478"/>
      <c r="R94" s="478"/>
      <c r="S94" s="478"/>
      <c r="T94" s="479"/>
    </row>
    <row r="95" spans="2:20" ht="28.5" customHeight="1" x14ac:dyDescent="0.2">
      <c r="B95" s="468" t="s">
        <v>29</v>
      </c>
      <c r="C95" s="469"/>
      <c r="D95" s="714" t="s">
        <v>560</v>
      </c>
      <c r="E95" s="715"/>
      <c r="F95" s="715"/>
      <c r="G95" s="715"/>
      <c r="H95" s="715"/>
      <c r="I95" s="715"/>
      <c r="J95" s="716"/>
      <c r="K95" s="714" t="s">
        <v>279</v>
      </c>
      <c r="L95" s="715"/>
      <c r="M95" s="715"/>
      <c r="N95" s="715"/>
      <c r="O95" s="715"/>
      <c r="P95" s="715"/>
      <c r="Q95" s="715"/>
      <c r="R95" s="716"/>
      <c r="S95" s="360" t="s">
        <v>4</v>
      </c>
      <c r="T95" s="361"/>
    </row>
    <row r="96" spans="2:20" ht="69.599999999999994" customHeight="1" x14ac:dyDescent="0.2">
      <c r="B96" s="717" t="s">
        <v>595</v>
      </c>
      <c r="C96" s="717"/>
      <c r="D96" s="464" t="s">
        <v>1304</v>
      </c>
      <c r="E96" s="465"/>
      <c r="F96" s="465"/>
      <c r="G96" s="465"/>
      <c r="H96" s="465"/>
      <c r="I96" s="465"/>
      <c r="J96" s="466"/>
      <c r="K96" s="458" t="s">
        <v>787</v>
      </c>
      <c r="L96" s="458"/>
      <c r="M96" s="458"/>
      <c r="N96" s="458"/>
      <c r="O96" s="458"/>
      <c r="P96" s="458"/>
      <c r="Q96" s="458"/>
      <c r="R96" s="458"/>
      <c r="S96" s="359" t="s">
        <v>1305</v>
      </c>
      <c r="T96" s="359"/>
    </row>
    <row r="97" spans="1:21" ht="45.6" customHeight="1" x14ac:dyDescent="0.2">
      <c r="B97" s="717" t="s">
        <v>1306</v>
      </c>
      <c r="C97" s="717"/>
      <c r="D97" s="464" t="s">
        <v>1307</v>
      </c>
      <c r="E97" s="465"/>
      <c r="F97" s="465"/>
      <c r="G97" s="465"/>
      <c r="H97" s="465"/>
      <c r="I97" s="465"/>
      <c r="J97" s="466"/>
      <c r="K97" s="458" t="s">
        <v>1308</v>
      </c>
      <c r="L97" s="458"/>
      <c r="M97" s="458"/>
      <c r="N97" s="458"/>
      <c r="O97" s="458"/>
      <c r="P97" s="458"/>
      <c r="Q97" s="458"/>
      <c r="R97" s="458"/>
      <c r="S97" s="359" t="s">
        <v>1305</v>
      </c>
      <c r="T97" s="359"/>
    </row>
    <row r="98" spans="1:21" ht="40.9" customHeight="1" x14ac:dyDescent="0.2">
      <c r="B98" s="717" t="s">
        <v>1309</v>
      </c>
      <c r="C98" s="717"/>
      <c r="D98" s="464" t="s">
        <v>1310</v>
      </c>
      <c r="E98" s="465"/>
      <c r="F98" s="465"/>
      <c r="G98" s="465"/>
      <c r="H98" s="465"/>
      <c r="I98" s="465"/>
      <c r="J98" s="466"/>
      <c r="K98" s="458" t="s">
        <v>1311</v>
      </c>
      <c r="L98" s="458"/>
      <c r="M98" s="458"/>
      <c r="N98" s="458"/>
      <c r="O98" s="458"/>
      <c r="P98" s="458"/>
      <c r="Q98" s="458"/>
      <c r="R98" s="458"/>
      <c r="S98" s="359">
        <v>44204</v>
      </c>
      <c r="T98" s="359"/>
    </row>
    <row r="99" spans="1:21" ht="35.450000000000003" customHeight="1" x14ac:dyDescent="0.2">
      <c r="B99" s="717" t="s">
        <v>595</v>
      </c>
      <c r="C99" s="717"/>
      <c r="D99" s="464" t="s">
        <v>1312</v>
      </c>
      <c r="E99" s="465"/>
      <c r="F99" s="465"/>
      <c r="G99" s="465"/>
      <c r="H99" s="465"/>
      <c r="I99" s="465"/>
      <c r="J99" s="466"/>
      <c r="K99" s="458" t="s">
        <v>787</v>
      </c>
      <c r="L99" s="458"/>
      <c r="M99" s="458"/>
      <c r="N99" s="458"/>
      <c r="O99" s="458"/>
      <c r="P99" s="458"/>
      <c r="Q99" s="458"/>
      <c r="R99" s="458"/>
      <c r="S99" s="359">
        <v>44209</v>
      </c>
      <c r="T99" s="359"/>
    </row>
    <row r="100" spans="1:21" ht="25.9" customHeight="1" x14ac:dyDescent="0.2">
      <c r="A100" s="2"/>
      <c r="B100" s="420" t="s">
        <v>41</v>
      </c>
      <c r="C100" s="421"/>
      <c r="D100" s="421"/>
      <c r="E100" s="421"/>
      <c r="F100" s="421"/>
      <c r="G100" s="421"/>
      <c r="H100" s="421"/>
      <c r="I100" s="421"/>
      <c r="J100" s="421"/>
      <c r="K100" s="421"/>
      <c r="L100" s="421"/>
      <c r="M100" s="421"/>
      <c r="N100" s="421"/>
      <c r="O100" s="421"/>
      <c r="P100" s="421"/>
      <c r="Q100" s="421"/>
      <c r="R100" s="421"/>
      <c r="S100" s="421"/>
      <c r="T100" s="422"/>
      <c r="U100" s="283"/>
    </row>
    <row r="101" spans="1:21" ht="24.6" customHeight="1" x14ac:dyDescent="0.2">
      <c r="A101" s="2"/>
      <c r="B101" s="360" t="s">
        <v>42</v>
      </c>
      <c r="C101" s="362"/>
      <c r="D101" s="362"/>
      <c r="E101" s="361"/>
      <c r="F101" s="83" t="s">
        <v>29</v>
      </c>
      <c r="G101" s="360" t="s">
        <v>43</v>
      </c>
      <c r="H101" s="362"/>
      <c r="I101" s="362"/>
      <c r="J101" s="362"/>
      <c r="K101" s="362"/>
      <c r="L101" s="362"/>
      <c r="M101" s="362"/>
      <c r="N101" s="362"/>
      <c r="O101" s="362"/>
      <c r="P101" s="362"/>
      <c r="Q101" s="362"/>
      <c r="R101" s="361"/>
      <c r="S101" s="360" t="s">
        <v>4</v>
      </c>
      <c r="T101" s="361"/>
    </row>
    <row r="102" spans="1:21" ht="37.9" customHeight="1" x14ac:dyDescent="0.2">
      <c r="A102" s="2"/>
      <c r="B102" s="357" t="s">
        <v>1037</v>
      </c>
      <c r="C102" s="357"/>
      <c r="D102" s="357"/>
      <c r="E102" s="357"/>
      <c r="F102" s="338" t="s">
        <v>33</v>
      </c>
      <c r="G102" s="358" t="s">
        <v>1038</v>
      </c>
      <c r="H102" s="358"/>
      <c r="I102" s="358"/>
      <c r="J102" s="358"/>
      <c r="K102" s="358"/>
      <c r="L102" s="358"/>
      <c r="M102" s="358"/>
      <c r="N102" s="358"/>
      <c r="O102" s="358"/>
      <c r="P102" s="358"/>
      <c r="Q102" s="358"/>
      <c r="R102" s="358"/>
      <c r="S102" s="359">
        <v>44202</v>
      </c>
      <c r="T102" s="359"/>
    </row>
    <row r="103" spans="1:21" ht="37.9" customHeight="1" x14ac:dyDescent="0.2">
      <c r="A103" s="2"/>
      <c r="B103" s="357"/>
      <c r="C103" s="357"/>
      <c r="D103" s="357"/>
      <c r="E103" s="357"/>
      <c r="F103" s="338">
        <v>3</v>
      </c>
      <c r="G103" s="358" t="s">
        <v>1138</v>
      </c>
      <c r="H103" s="358"/>
      <c r="I103" s="358"/>
      <c r="J103" s="358"/>
      <c r="K103" s="358"/>
      <c r="L103" s="358"/>
      <c r="M103" s="358"/>
      <c r="N103" s="358"/>
      <c r="O103" s="358"/>
      <c r="P103" s="358"/>
      <c r="Q103" s="358"/>
      <c r="R103" s="358"/>
      <c r="S103" s="359">
        <v>44202</v>
      </c>
      <c r="T103" s="359"/>
    </row>
    <row r="104" spans="1:21" ht="37.9" customHeight="1" x14ac:dyDescent="0.2">
      <c r="A104" s="2"/>
      <c r="B104" s="357"/>
      <c r="C104" s="357"/>
      <c r="D104" s="357"/>
      <c r="E104" s="357"/>
      <c r="F104" s="338">
        <v>1</v>
      </c>
      <c r="G104" s="358" t="s">
        <v>1139</v>
      </c>
      <c r="H104" s="358"/>
      <c r="I104" s="358"/>
      <c r="J104" s="358"/>
      <c r="K104" s="358"/>
      <c r="L104" s="358"/>
      <c r="M104" s="358"/>
      <c r="N104" s="358"/>
      <c r="O104" s="358"/>
      <c r="P104" s="358"/>
      <c r="Q104" s="358"/>
      <c r="R104" s="358"/>
      <c r="S104" s="359">
        <v>44202</v>
      </c>
      <c r="T104" s="359"/>
    </row>
    <row r="105" spans="1:21" ht="37.9" customHeight="1" x14ac:dyDescent="0.2">
      <c r="A105" s="2"/>
      <c r="B105" s="357"/>
      <c r="C105" s="357"/>
      <c r="D105" s="357"/>
      <c r="E105" s="357"/>
      <c r="F105" s="338" t="s">
        <v>33</v>
      </c>
      <c r="G105" s="358" t="s">
        <v>1140</v>
      </c>
      <c r="H105" s="358"/>
      <c r="I105" s="358"/>
      <c r="J105" s="358"/>
      <c r="K105" s="358"/>
      <c r="L105" s="358"/>
      <c r="M105" s="358"/>
      <c r="N105" s="358"/>
      <c r="O105" s="358"/>
      <c r="P105" s="358"/>
      <c r="Q105" s="358"/>
      <c r="R105" s="358"/>
      <c r="S105" s="359">
        <v>44202</v>
      </c>
      <c r="T105" s="359"/>
    </row>
    <row r="106" spans="1:21" ht="15" customHeight="1" x14ac:dyDescent="0.2">
      <c r="B106" s="45"/>
      <c r="C106" s="40"/>
      <c r="D106" s="40"/>
      <c r="E106" s="40"/>
      <c r="F106" s="40"/>
      <c r="G106" s="40"/>
      <c r="H106" s="40"/>
      <c r="I106" s="40"/>
      <c r="J106" s="40"/>
      <c r="K106" s="40"/>
      <c r="L106" s="40"/>
      <c r="M106" s="40"/>
      <c r="N106" s="40"/>
      <c r="O106" s="40"/>
      <c r="P106" s="40"/>
      <c r="Q106" s="40"/>
      <c r="R106" s="40"/>
      <c r="S106" s="40"/>
      <c r="T106" s="41"/>
    </row>
    <row r="107" spans="1:21" ht="25.5" customHeight="1" x14ac:dyDescent="0.2">
      <c r="B107" s="641" t="s">
        <v>289</v>
      </c>
      <c r="C107" s="642"/>
      <c r="D107" s="642"/>
      <c r="E107" s="642"/>
      <c r="F107" s="642"/>
      <c r="G107" s="642"/>
      <c r="H107" s="642"/>
      <c r="I107" s="642"/>
      <c r="J107" s="642"/>
      <c r="K107" s="642"/>
      <c r="L107" s="642"/>
      <c r="M107" s="642"/>
      <c r="N107" s="642"/>
      <c r="O107" s="642"/>
      <c r="P107" s="642"/>
      <c r="Q107" s="642"/>
      <c r="R107" s="642"/>
      <c r="S107" s="642"/>
      <c r="T107" s="643"/>
      <c r="U107" s="283"/>
    </row>
    <row r="108" spans="1:21" ht="34.9" customHeight="1" x14ac:dyDescent="0.2">
      <c r="B108" s="443" t="s">
        <v>44</v>
      </c>
      <c r="C108" s="444"/>
      <c r="D108" s="360" t="s">
        <v>391</v>
      </c>
      <c r="E108" s="362"/>
      <c r="F108" s="362"/>
      <c r="G108" s="362"/>
      <c r="H108" s="362"/>
      <c r="I108" s="362"/>
      <c r="J108" s="361"/>
      <c r="K108" s="360" t="s">
        <v>45</v>
      </c>
      <c r="L108" s="362"/>
      <c r="M108" s="362"/>
      <c r="N108" s="362"/>
      <c r="O108" s="362"/>
      <c r="P108" s="362"/>
      <c r="Q108" s="362"/>
      <c r="R108" s="361"/>
      <c r="S108" s="360" t="s">
        <v>4</v>
      </c>
      <c r="T108" s="361"/>
    </row>
    <row r="109" spans="1:21" ht="36" customHeight="1" x14ac:dyDescent="0.2">
      <c r="B109" s="357" t="s">
        <v>1037</v>
      </c>
      <c r="C109" s="357"/>
      <c r="D109" s="357"/>
      <c r="E109" s="357"/>
      <c r="F109" s="345" t="s">
        <v>33</v>
      </c>
      <c r="G109" s="358" t="s">
        <v>1295</v>
      </c>
      <c r="H109" s="358"/>
      <c r="I109" s="358"/>
      <c r="J109" s="358"/>
      <c r="K109" s="358"/>
      <c r="L109" s="358"/>
      <c r="M109" s="358"/>
      <c r="N109" s="358"/>
      <c r="O109" s="358"/>
      <c r="P109" s="358"/>
      <c r="Q109" s="358"/>
      <c r="R109" s="358"/>
      <c r="S109" s="359">
        <v>44209</v>
      </c>
      <c r="T109" s="359"/>
    </row>
    <row r="110" spans="1:21" ht="36" customHeight="1" x14ac:dyDescent="0.2">
      <c r="B110" s="357" t="s">
        <v>1296</v>
      </c>
      <c r="C110" s="357"/>
      <c r="D110" s="357"/>
      <c r="E110" s="357"/>
      <c r="F110" s="345" t="s">
        <v>33</v>
      </c>
      <c r="G110" s="358" t="s">
        <v>1297</v>
      </c>
      <c r="H110" s="358"/>
      <c r="I110" s="358"/>
      <c r="J110" s="358"/>
      <c r="K110" s="358"/>
      <c r="L110" s="358"/>
      <c r="M110" s="358"/>
      <c r="N110" s="358"/>
      <c r="O110" s="358"/>
      <c r="P110" s="358"/>
      <c r="Q110" s="358"/>
      <c r="R110" s="358"/>
      <c r="S110" s="359">
        <v>44209</v>
      </c>
      <c r="T110" s="359"/>
    </row>
    <row r="111" spans="1:21" ht="36" customHeight="1" x14ac:dyDescent="0.2">
      <c r="B111" s="357" t="s">
        <v>1298</v>
      </c>
      <c r="C111" s="357"/>
      <c r="D111" s="357"/>
      <c r="E111" s="357"/>
      <c r="F111" s="345" t="s">
        <v>33</v>
      </c>
      <c r="G111" s="358" t="s">
        <v>1299</v>
      </c>
      <c r="H111" s="358"/>
      <c r="I111" s="358"/>
      <c r="J111" s="358"/>
      <c r="K111" s="358"/>
      <c r="L111" s="358"/>
      <c r="M111" s="358"/>
      <c r="N111" s="358"/>
      <c r="O111" s="358"/>
      <c r="P111" s="358"/>
      <c r="Q111" s="358"/>
      <c r="R111" s="358"/>
      <c r="S111" s="359">
        <v>44202</v>
      </c>
      <c r="T111" s="359"/>
    </row>
    <row r="112" spans="1:21" ht="36" customHeight="1" x14ac:dyDescent="0.2">
      <c r="B112" s="357"/>
      <c r="C112" s="357"/>
      <c r="D112" s="357"/>
      <c r="E112" s="357"/>
      <c r="F112" s="345" t="s">
        <v>33</v>
      </c>
      <c r="G112" s="358" t="s">
        <v>1300</v>
      </c>
      <c r="H112" s="358"/>
      <c r="I112" s="358"/>
      <c r="J112" s="358"/>
      <c r="K112" s="358"/>
      <c r="L112" s="358"/>
      <c r="M112" s="358"/>
      <c r="N112" s="358"/>
      <c r="O112" s="358"/>
      <c r="P112" s="358"/>
      <c r="Q112" s="358"/>
      <c r="R112" s="358"/>
      <c r="S112" s="359">
        <v>44202</v>
      </c>
      <c r="T112" s="359"/>
    </row>
    <row r="113" spans="2:20" s="3" customFormat="1" ht="22.5" customHeight="1" x14ac:dyDescent="0.2">
      <c r="B113" s="720" t="s">
        <v>46</v>
      </c>
      <c r="C113" s="721"/>
      <c r="D113" s="721"/>
      <c r="E113" s="721"/>
      <c r="F113" s="721"/>
      <c r="G113" s="721"/>
      <c r="H113" s="721"/>
      <c r="I113" s="721"/>
      <c r="J113" s="721"/>
      <c r="K113" s="721"/>
      <c r="L113" s="721"/>
      <c r="M113" s="721"/>
      <c r="N113" s="721"/>
      <c r="O113" s="721"/>
      <c r="P113" s="721"/>
      <c r="Q113" s="721"/>
      <c r="R113" s="721"/>
      <c r="S113" s="721"/>
      <c r="T113" s="722"/>
    </row>
    <row r="114" spans="2:20" s="6" customFormat="1" ht="22.5" customHeight="1" x14ac:dyDescent="0.2">
      <c r="B114" s="470" t="s">
        <v>47</v>
      </c>
      <c r="C114" s="471"/>
      <c r="D114" s="471"/>
      <c r="E114" s="471"/>
      <c r="F114" s="471"/>
      <c r="G114" s="471"/>
      <c r="H114" s="471"/>
      <c r="I114" s="471"/>
      <c r="J114" s="471"/>
      <c r="K114" s="471"/>
      <c r="L114" s="471"/>
      <c r="M114" s="471"/>
      <c r="N114" s="471"/>
      <c r="O114" s="471"/>
      <c r="P114" s="471"/>
      <c r="Q114" s="471"/>
      <c r="R114" s="471"/>
      <c r="S114" s="471"/>
      <c r="T114" s="472"/>
    </row>
    <row r="115" spans="2:20" s="7" customFormat="1" ht="47.1" customHeight="1" x14ac:dyDescent="0.25">
      <c r="B115" s="473" t="s">
        <v>392</v>
      </c>
      <c r="C115" s="474"/>
      <c r="D115" s="474"/>
      <c r="E115" s="474"/>
      <c r="F115" s="474"/>
      <c r="G115" s="474"/>
      <c r="H115" s="474"/>
      <c r="I115" s="474"/>
      <c r="J115" s="474"/>
      <c r="K115" s="474"/>
      <c r="L115" s="474"/>
      <c r="M115" s="474"/>
      <c r="N115" s="474"/>
      <c r="O115" s="474"/>
      <c r="P115" s="474"/>
      <c r="Q115" s="474"/>
      <c r="R115" s="474"/>
      <c r="S115" s="474"/>
      <c r="T115" s="475"/>
    </row>
    <row r="116" spans="2:20" s="6" customFormat="1" ht="22.5" customHeight="1" x14ac:dyDescent="0.2">
      <c r="B116" s="437"/>
      <c r="C116" s="438"/>
      <c r="D116" s="438"/>
      <c r="E116" s="438"/>
      <c r="F116" s="438"/>
      <c r="G116" s="438"/>
      <c r="H116" s="438"/>
      <c r="I116" s="438"/>
      <c r="J116" s="438"/>
      <c r="K116" s="438"/>
      <c r="L116" s="438"/>
      <c r="M116" s="438"/>
      <c r="N116" s="438"/>
      <c r="O116" s="438"/>
      <c r="P116" s="438"/>
      <c r="Q116" s="438"/>
      <c r="R116" s="438"/>
      <c r="S116" s="438"/>
      <c r="T116" s="439"/>
    </row>
    <row r="117" spans="2:20" s="6" customFormat="1" ht="22.5" customHeight="1" x14ac:dyDescent="0.2">
      <c r="B117" s="568" t="s">
        <v>48</v>
      </c>
      <c r="C117" s="569"/>
      <c r="D117" s="569"/>
      <c r="E117" s="569"/>
      <c r="F117" s="569"/>
      <c r="G117" s="569"/>
      <c r="H117" s="569"/>
      <c r="I117" s="569"/>
      <c r="J117" s="569"/>
      <c r="K117" s="569"/>
      <c r="L117" s="569"/>
      <c r="M117" s="569"/>
      <c r="N117" s="569"/>
      <c r="O117" s="569"/>
      <c r="P117" s="569"/>
      <c r="Q117" s="569"/>
      <c r="R117" s="569"/>
      <c r="S117" s="569"/>
      <c r="T117" s="570"/>
    </row>
    <row r="118" spans="2:20" s="6" customFormat="1" ht="22.5" customHeight="1" x14ac:dyDescent="0.2">
      <c r="B118" s="536" t="s">
        <v>49</v>
      </c>
      <c r="C118" s="536"/>
      <c r="D118" s="385" t="s">
        <v>393</v>
      </c>
      <c r="E118" s="389"/>
      <c r="F118" s="389"/>
      <c r="G118" s="389"/>
      <c r="H118" s="389"/>
      <c r="I118" s="389"/>
      <c r="J118" s="386"/>
      <c r="K118" s="563" t="s">
        <v>25</v>
      </c>
      <c r="L118" s="563"/>
      <c r="M118" s="563"/>
      <c r="N118" s="563"/>
      <c r="O118" s="563"/>
      <c r="P118" s="563"/>
      <c r="Q118" s="563"/>
      <c r="R118" s="563"/>
      <c r="S118" s="385" t="s">
        <v>50</v>
      </c>
      <c r="T118" s="386"/>
    </row>
    <row r="119" spans="2:20" s="6" customFormat="1" ht="259.14999999999998" customHeight="1" x14ac:dyDescent="0.2">
      <c r="B119" s="480" t="s">
        <v>51</v>
      </c>
      <c r="C119" s="480"/>
      <c r="D119" s="709" t="s">
        <v>394</v>
      </c>
      <c r="E119" s="710"/>
      <c r="F119" s="710"/>
      <c r="G119" s="710"/>
      <c r="H119" s="710"/>
      <c r="I119" s="710"/>
      <c r="J119" s="711"/>
      <c r="K119" s="761" t="s">
        <v>415</v>
      </c>
      <c r="L119" s="761"/>
      <c r="M119" s="761"/>
      <c r="N119" s="761"/>
      <c r="O119" s="761"/>
      <c r="P119" s="761"/>
      <c r="Q119" s="761"/>
      <c r="R119" s="761"/>
      <c r="S119" s="387" t="s">
        <v>416</v>
      </c>
      <c r="T119" s="388"/>
    </row>
    <row r="120" spans="2:20" s="6" customFormat="1" ht="126.75" customHeight="1" x14ac:dyDescent="0.2">
      <c r="B120" s="480" t="s">
        <v>52</v>
      </c>
      <c r="C120" s="480"/>
      <c r="D120" s="455" t="s">
        <v>395</v>
      </c>
      <c r="E120" s="456"/>
      <c r="F120" s="456"/>
      <c r="G120" s="456"/>
      <c r="H120" s="456"/>
      <c r="I120" s="456"/>
      <c r="J120" s="457"/>
      <c r="K120" s="713" t="s">
        <v>53</v>
      </c>
      <c r="L120" s="713"/>
      <c r="M120" s="713"/>
      <c r="N120" s="713"/>
      <c r="O120" s="713"/>
      <c r="P120" s="713"/>
      <c r="Q120" s="713"/>
      <c r="R120" s="713"/>
      <c r="S120" s="387" t="s">
        <v>416</v>
      </c>
      <c r="T120" s="388"/>
    </row>
    <row r="121" spans="2:20" s="6" customFormat="1" ht="82.5" customHeight="1" x14ac:dyDescent="0.2">
      <c r="B121" s="480" t="s">
        <v>54</v>
      </c>
      <c r="C121" s="480"/>
      <c r="D121" s="455" t="s">
        <v>396</v>
      </c>
      <c r="E121" s="456"/>
      <c r="F121" s="456"/>
      <c r="G121" s="456"/>
      <c r="H121" s="456"/>
      <c r="I121" s="456"/>
      <c r="J121" s="457"/>
      <c r="K121" s="713" t="s">
        <v>55</v>
      </c>
      <c r="L121" s="713"/>
      <c r="M121" s="713"/>
      <c r="N121" s="713"/>
      <c r="O121" s="713"/>
      <c r="P121" s="713"/>
      <c r="Q121" s="713"/>
      <c r="R121" s="713"/>
      <c r="S121" s="707" t="s">
        <v>56</v>
      </c>
      <c r="T121" s="708"/>
    </row>
    <row r="122" spans="2:20" s="6" customFormat="1" ht="329.25" customHeight="1" x14ac:dyDescent="0.2">
      <c r="B122" s="480" t="s">
        <v>22</v>
      </c>
      <c r="C122" s="480"/>
      <c r="D122" s="455" t="s">
        <v>397</v>
      </c>
      <c r="E122" s="456"/>
      <c r="F122" s="456"/>
      <c r="G122" s="456"/>
      <c r="H122" s="456"/>
      <c r="I122" s="456"/>
      <c r="J122" s="457"/>
      <c r="K122" s="358" t="s">
        <v>113</v>
      </c>
      <c r="L122" s="423"/>
      <c r="M122" s="423"/>
      <c r="N122" s="423"/>
      <c r="O122" s="423"/>
      <c r="P122" s="423"/>
      <c r="Q122" s="423"/>
      <c r="R122" s="423"/>
      <c r="S122" s="707" t="s">
        <v>56</v>
      </c>
      <c r="T122" s="708"/>
    </row>
    <row r="123" spans="2:20" s="6" customFormat="1" ht="158.1" customHeight="1" x14ac:dyDescent="0.2">
      <c r="B123" s="480" t="s">
        <v>57</v>
      </c>
      <c r="C123" s="480"/>
      <c r="D123" s="455" t="s">
        <v>398</v>
      </c>
      <c r="E123" s="456"/>
      <c r="F123" s="456"/>
      <c r="G123" s="456"/>
      <c r="H123" s="456"/>
      <c r="I123" s="456"/>
      <c r="J123" s="457"/>
      <c r="K123" s="713" t="s">
        <v>58</v>
      </c>
      <c r="L123" s="713"/>
      <c r="M123" s="713"/>
      <c r="N123" s="713"/>
      <c r="O123" s="713"/>
      <c r="P123" s="713"/>
      <c r="Q123" s="713"/>
      <c r="R123" s="713"/>
      <c r="S123" s="387" t="s">
        <v>59</v>
      </c>
      <c r="T123" s="388"/>
    </row>
    <row r="124" spans="2:20" s="6" customFormat="1" ht="22.5" customHeight="1" x14ac:dyDescent="0.2">
      <c r="B124" s="440"/>
      <c r="C124" s="441"/>
      <c r="D124" s="441"/>
      <c r="E124" s="441"/>
      <c r="F124" s="441"/>
      <c r="G124" s="441"/>
      <c r="H124" s="441"/>
      <c r="I124" s="441"/>
      <c r="J124" s="441"/>
      <c r="K124" s="441"/>
      <c r="L124" s="441"/>
      <c r="M124" s="441"/>
      <c r="N124" s="441"/>
      <c r="O124" s="441"/>
      <c r="P124" s="441"/>
      <c r="Q124" s="441"/>
      <c r="R124" s="441"/>
      <c r="S124" s="441"/>
      <c r="T124" s="442"/>
    </row>
    <row r="125" spans="2:20" s="3" customFormat="1" ht="22.5" customHeight="1" x14ac:dyDescent="0.2">
      <c r="B125" s="568" t="s">
        <v>114</v>
      </c>
      <c r="C125" s="569"/>
      <c r="D125" s="569"/>
      <c r="E125" s="569"/>
      <c r="F125" s="569"/>
      <c r="G125" s="569"/>
      <c r="H125" s="569"/>
      <c r="I125" s="569"/>
      <c r="J125" s="569"/>
      <c r="K125" s="569"/>
      <c r="L125" s="569"/>
      <c r="M125" s="569"/>
      <c r="N125" s="569"/>
      <c r="O125" s="569"/>
      <c r="P125" s="569"/>
      <c r="Q125" s="569"/>
      <c r="R125" s="569"/>
      <c r="S125" s="569"/>
      <c r="T125" s="570"/>
    </row>
    <row r="126" spans="2:20" s="3" customFormat="1" ht="29.25" customHeight="1" x14ac:dyDescent="0.2">
      <c r="B126" s="4"/>
      <c r="C126" s="4"/>
      <c r="D126" s="4"/>
      <c r="E126" s="4"/>
      <c r="F126" s="4"/>
      <c r="G126" s="70"/>
      <c r="H126" s="4"/>
      <c r="I126" s="5"/>
      <c r="J126" s="4"/>
      <c r="K126" s="4"/>
      <c r="L126" s="733"/>
      <c r="M126" s="734"/>
      <c r="N126" s="734"/>
      <c r="O126" s="734"/>
      <c r="P126" s="734"/>
      <c r="Q126" s="734"/>
      <c r="R126" s="734"/>
      <c r="S126" s="734"/>
      <c r="T126" s="735"/>
    </row>
    <row r="127" spans="2:20" s="3" customFormat="1" ht="22.5" customHeight="1" x14ac:dyDescent="0.2">
      <c r="B127" s="481" t="s">
        <v>60</v>
      </c>
      <c r="C127" s="482"/>
      <c r="D127" s="482"/>
      <c r="E127" s="482"/>
      <c r="F127" s="482"/>
      <c r="G127" s="482"/>
      <c r="H127" s="482"/>
      <c r="I127" s="482"/>
      <c r="J127" s="482"/>
      <c r="K127" s="483"/>
      <c r="L127" s="736"/>
      <c r="M127" s="737"/>
      <c r="N127" s="737"/>
      <c r="O127" s="737"/>
      <c r="P127" s="737"/>
      <c r="Q127" s="737"/>
      <c r="R127" s="737"/>
      <c r="S127" s="737"/>
      <c r="T127" s="738"/>
    </row>
    <row r="128" spans="2:20" s="3" customFormat="1" ht="28.5" customHeight="1" x14ac:dyDescent="0.2">
      <c r="B128" s="480" t="s">
        <v>61</v>
      </c>
      <c r="C128" s="480"/>
      <c r="D128" s="480"/>
      <c r="E128" s="481" t="s">
        <v>348</v>
      </c>
      <c r="F128" s="483"/>
      <c r="G128" s="8" t="s">
        <v>62</v>
      </c>
      <c r="H128" s="9" t="s">
        <v>63</v>
      </c>
      <c r="I128" s="10" t="s">
        <v>64</v>
      </c>
      <c r="J128" s="66" t="s">
        <v>65</v>
      </c>
      <c r="K128" s="66" t="s">
        <v>66</v>
      </c>
      <c r="L128" s="736"/>
      <c r="M128" s="737"/>
      <c r="N128" s="737"/>
      <c r="O128" s="737"/>
      <c r="P128" s="737"/>
      <c r="Q128" s="737"/>
      <c r="R128" s="737"/>
      <c r="S128" s="737"/>
      <c r="T128" s="738"/>
    </row>
    <row r="129" spans="2:20" s="3" customFormat="1" ht="25.5" customHeight="1" x14ac:dyDescent="0.2">
      <c r="B129" s="370" t="s">
        <v>67</v>
      </c>
      <c r="C129" s="371"/>
      <c r="D129" s="372"/>
      <c r="E129" s="426">
        <v>38.89</v>
      </c>
      <c r="F129" s="427"/>
      <c r="G129" s="13">
        <f>+E142</f>
        <v>0.71499999999999997</v>
      </c>
      <c r="H129" s="27">
        <f>+G142</f>
        <v>0.81610000000000005</v>
      </c>
      <c r="I129" s="11">
        <v>42684</v>
      </c>
      <c r="J129" s="11">
        <v>44923</v>
      </c>
      <c r="K129" s="12">
        <f t="shared" ref="K129:K136" si="0">+J129-I129</f>
        <v>2239</v>
      </c>
      <c r="L129" s="736"/>
      <c r="M129" s="737"/>
      <c r="N129" s="737"/>
      <c r="O129" s="737"/>
      <c r="P129" s="737"/>
      <c r="Q129" s="737"/>
      <c r="R129" s="737"/>
      <c r="S129" s="737"/>
      <c r="T129" s="738"/>
    </row>
    <row r="130" spans="2:20" s="3" customFormat="1" ht="15" customHeight="1" x14ac:dyDescent="0.2">
      <c r="B130" s="370" t="s">
        <v>68</v>
      </c>
      <c r="C130" s="371"/>
      <c r="D130" s="372"/>
      <c r="E130" s="426">
        <v>21.84</v>
      </c>
      <c r="F130" s="427"/>
      <c r="G130" s="13">
        <f>+F188</f>
        <v>0.5242</v>
      </c>
      <c r="H130" s="27">
        <f>+H188</f>
        <v>0.64329999999999998</v>
      </c>
      <c r="I130" s="11">
        <v>43044</v>
      </c>
      <c r="J130" s="11">
        <v>44772</v>
      </c>
      <c r="K130" s="12">
        <f t="shared" si="0"/>
        <v>1728</v>
      </c>
      <c r="L130" s="736"/>
      <c r="M130" s="737"/>
      <c r="N130" s="737"/>
      <c r="O130" s="737"/>
      <c r="P130" s="737"/>
      <c r="Q130" s="737"/>
      <c r="R130" s="737"/>
      <c r="S130" s="737"/>
      <c r="T130" s="738"/>
    </row>
    <row r="131" spans="2:20" s="3" customFormat="1" ht="30.75" customHeight="1" x14ac:dyDescent="0.2">
      <c r="B131" s="370" t="s">
        <v>69</v>
      </c>
      <c r="C131" s="371"/>
      <c r="D131" s="372"/>
      <c r="E131" s="426">
        <v>0</v>
      </c>
      <c r="F131" s="427"/>
      <c r="G131" s="95">
        <f>F229</f>
        <v>1</v>
      </c>
      <c r="H131" s="96">
        <f>H229</f>
        <v>1</v>
      </c>
      <c r="I131" s="11">
        <v>42689</v>
      </c>
      <c r="J131" s="11">
        <v>42840</v>
      </c>
      <c r="K131" s="12">
        <f t="shared" si="0"/>
        <v>151</v>
      </c>
      <c r="L131" s="736"/>
      <c r="M131" s="737"/>
      <c r="N131" s="737"/>
      <c r="O131" s="737"/>
      <c r="P131" s="737"/>
      <c r="Q131" s="737"/>
      <c r="R131" s="737"/>
      <c r="S131" s="737"/>
      <c r="T131" s="738"/>
    </row>
    <row r="132" spans="2:20" s="3" customFormat="1" ht="25.5" customHeight="1" x14ac:dyDescent="0.2">
      <c r="B132" s="370" t="s">
        <v>70</v>
      </c>
      <c r="C132" s="371"/>
      <c r="D132" s="372"/>
      <c r="E132" s="426">
        <v>34.69</v>
      </c>
      <c r="F132" s="427"/>
      <c r="G132" s="13">
        <f>+E244</f>
        <v>0.78590000000000004</v>
      </c>
      <c r="H132" s="27">
        <f>+G244</f>
        <v>0.84850000000000003</v>
      </c>
      <c r="I132" s="11">
        <v>42684</v>
      </c>
      <c r="J132" s="11">
        <v>44923</v>
      </c>
      <c r="K132" s="12">
        <f t="shared" si="0"/>
        <v>2239</v>
      </c>
      <c r="L132" s="736"/>
      <c r="M132" s="737"/>
      <c r="N132" s="737"/>
      <c r="O132" s="737"/>
      <c r="P132" s="737"/>
      <c r="Q132" s="737"/>
      <c r="R132" s="737"/>
      <c r="S132" s="737"/>
      <c r="T132" s="738"/>
    </row>
    <row r="133" spans="2:20" s="3" customFormat="1" ht="23.25" customHeight="1" x14ac:dyDescent="0.2">
      <c r="B133" s="370" t="s">
        <v>488</v>
      </c>
      <c r="C133" s="371"/>
      <c r="D133" s="372"/>
      <c r="E133" s="724">
        <v>4.58</v>
      </c>
      <c r="F133" s="725"/>
      <c r="G133" s="95">
        <f>+H267</f>
        <v>1</v>
      </c>
      <c r="H133" s="96">
        <f>+H264</f>
        <v>1</v>
      </c>
      <c r="I133" s="11">
        <v>42684</v>
      </c>
      <c r="J133" s="11">
        <v>43895</v>
      </c>
      <c r="K133" s="730">
        <f t="shared" si="0"/>
        <v>1211</v>
      </c>
      <c r="L133" s="736"/>
      <c r="M133" s="737"/>
      <c r="N133" s="737"/>
      <c r="O133" s="737"/>
      <c r="P133" s="737"/>
      <c r="Q133" s="737"/>
      <c r="R133" s="737"/>
      <c r="S133" s="737"/>
      <c r="T133" s="738"/>
    </row>
    <row r="134" spans="2:20" s="3" customFormat="1" ht="22.5" customHeight="1" x14ac:dyDescent="0.2">
      <c r="B134" s="370" t="s">
        <v>489</v>
      </c>
      <c r="C134" s="371"/>
      <c r="D134" s="372"/>
      <c r="E134" s="726"/>
      <c r="F134" s="727"/>
      <c r="G134" s="95">
        <f>+F277</f>
        <v>1</v>
      </c>
      <c r="H134" s="96">
        <f>+H277</f>
        <v>1</v>
      </c>
      <c r="I134" s="11">
        <v>42684</v>
      </c>
      <c r="J134" s="11">
        <v>43895</v>
      </c>
      <c r="K134" s="731"/>
      <c r="L134" s="736"/>
      <c r="M134" s="737"/>
      <c r="N134" s="737"/>
      <c r="O134" s="737"/>
      <c r="P134" s="737"/>
      <c r="Q134" s="737"/>
      <c r="R134" s="737"/>
      <c r="S134" s="737"/>
      <c r="T134" s="738"/>
    </row>
    <row r="135" spans="2:20" s="18" customFormat="1" ht="19.5" customHeight="1" x14ac:dyDescent="0.2">
      <c r="B135" s="370" t="s">
        <v>100</v>
      </c>
      <c r="C135" s="371"/>
      <c r="D135" s="372"/>
      <c r="E135" s="728"/>
      <c r="F135" s="729"/>
      <c r="G135" s="95">
        <v>1</v>
      </c>
      <c r="H135" s="96">
        <v>1</v>
      </c>
      <c r="I135" s="14"/>
      <c r="J135" s="14"/>
      <c r="K135" s="732"/>
      <c r="L135" s="736"/>
      <c r="M135" s="737"/>
      <c r="N135" s="737"/>
      <c r="O135" s="737"/>
      <c r="P135" s="737"/>
      <c r="Q135" s="737"/>
      <c r="R135" s="737"/>
      <c r="S135" s="737"/>
      <c r="T135" s="738"/>
    </row>
    <row r="136" spans="2:20" s="18" customFormat="1" ht="21.75" customHeight="1" x14ac:dyDescent="0.25">
      <c r="B136" s="481" t="s">
        <v>71</v>
      </c>
      <c r="C136" s="482"/>
      <c r="D136" s="483"/>
      <c r="E136" s="428">
        <f>SUM(E129:F133)</f>
        <v>100</v>
      </c>
      <c r="F136" s="429"/>
      <c r="G136" s="92">
        <f>+G129*E129+G130*E130+G131*E131+G132*E132+G134*E133</f>
        <v>71.097748999999993</v>
      </c>
      <c r="H136" s="92">
        <f>+H129*E129+H130*E130+H131*E131+H132*E132+H135*E133</f>
        <v>79.802266000000003</v>
      </c>
      <c r="I136" s="93">
        <v>42684</v>
      </c>
      <c r="J136" s="93">
        <v>44549</v>
      </c>
      <c r="K136" s="94">
        <f t="shared" si="0"/>
        <v>1865</v>
      </c>
      <c r="L136" s="736"/>
      <c r="M136" s="737"/>
      <c r="N136" s="737"/>
      <c r="O136" s="737"/>
      <c r="P136" s="737"/>
      <c r="Q136" s="737"/>
      <c r="R136" s="737"/>
      <c r="S136" s="737"/>
      <c r="T136" s="738"/>
    </row>
    <row r="137" spans="2:20" s="18" customFormat="1" ht="14.25" x14ac:dyDescent="0.2">
      <c r="B137" s="67"/>
      <c r="C137" s="67"/>
      <c r="D137" s="67"/>
      <c r="E137" s="13"/>
      <c r="F137" s="13"/>
      <c r="G137" s="15"/>
      <c r="H137" s="14"/>
      <c r="I137" s="16"/>
      <c r="J137" s="14"/>
      <c r="K137" s="14"/>
      <c r="L137" s="739"/>
      <c r="M137" s="740"/>
      <c r="N137" s="740"/>
      <c r="O137" s="740"/>
      <c r="P137" s="740"/>
      <c r="Q137" s="740"/>
      <c r="R137" s="740"/>
      <c r="S137" s="740"/>
      <c r="T137" s="741"/>
    </row>
    <row r="138" spans="2:20" s="3" customFormat="1" ht="15" customHeight="1" x14ac:dyDescent="0.2">
      <c r="B138" s="742" t="s">
        <v>72</v>
      </c>
      <c r="C138" s="743"/>
      <c r="D138" s="743"/>
      <c r="E138" s="743"/>
      <c r="F138" s="743"/>
      <c r="G138" s="743"/>
      <c r="H138" s="743"/>
      <c r="I138" s="743"/>
      <c r="J138" s="743"/>
      <c r="K138" s="743"/>
      <c r="L138" s="743"/>
      <c r="M138" s="743"/>
      <c r="N138" s="743"/>
      <c r="O138" s="743"/>
      <c r="P138" s="743"/>
      <c r="Q138" s="743"/>
      <c r="R138" s="743"/>
      <c r="S138" s="743"/>
      <c r="T138" s="744"/>
    </row>
    <row r="139" spans="2:20" s="3" customFormat="1" ht="22.5" customHeight="1" x14ac:dyDescent="0.2">
      <c r="B139" s="399" t="s">
        <v>405</v>
      </c>
      <c r="C139" s="400"/>
      <c r="D139" s="400"/>
      <c r="E139" s="400"/>
      <c r="F139" s="400"/>
      <c r="G139" s="400"/>
      <c r="H139" s="400"/>
      <c r="I139" s="400"/>
      <c r="J139" s="400"/>
      <c r="K139" s="400"/>
      <c r="L139" s="400"/>
      <c r="M139" s="400"/>
      <c r="N139" s="400"/>
      <c r="O139" s="400"/>
      <c r="P139" s="400"/>
      <c r="Q139" s="400"/>
      <c r="R139" s="400"/>
      <c r="S139" s="400"/>
      <c r="T139" s="401"/>
    </row>
    <row r="140" spans="2:20" s="3" customFormat="1" ht="33.75" customHeight="1" x14ac:dyDescent="0.2">
      <c r="B140" s="379" t="s">
        <v>115</v>
      </c>
      <c r="C140" s="380"/>
      <c r="D140" s="380"/>
      <c r="E140" s="380"/>
      <c r="F140" s="380"/>
      <c r="G140" s="380"/>
      <c r="H140" s="380"/>
      <c r="I140" s="380"/>
      <c r="J140" s="380"/>
      <c r="K140" s="381"/>
      <c r="L140" s="691"/>
      <c r="M140" s="692"/>
      <c r="N140" s="692"/>
      <c r="O140" s="692"/>
      <c r="P140" s="692"/>
      <c r="Q140" s="692"/>
      <c r="R140" s="692"/>
      <c r="S140" s="692"/>
      <c r="T140" s="693"/>
    </row>
    <row r="141" spans="2:20" s="3" customFormat="1" ht="22.5" customHeight="1" x14ac:dyDescent="0.2">
      <c r="B141" s="357" t="s">
        <v>73</v>
      </c>
      <c r="C141" s="357"/>
      <c r="D141" s="357"/>
      <c r="E141" s="434" t="s">
        <v>349</v>
      </c>
      <c r="F141" s="435"/>
      <c r="G141" s="357" t="s">
        <v>63</v>
      </c>
      <c r="H141" s="357"/>
      <c r="I141" s="357" t="s">
        <v>74</v>
      </c>
      <c r="J141" s="357"/>
      <c r="K141" s="357"/>
      <c r="L141" s="746"/>
      <c r="M141" s="747"/>
      <c r="N141" s="747"/>
      <c r="O141" s="747"/>
      <c r="P141" s="747"/>
      <c r="Q141" s="747"/>
      <c r="R141" s="747"/>
      <c r="S141" s="747"/>
      <c r="T141" s="748"/>
    </row>
    <row r="142" spans="2:20" s="3" customFormat="1" ht="22.5" customHeight="1" x14ac:dyDescent="0.2">
      <c r="B142" s="397" t="s">
        <v>75</v>
      </c>
      <c r="C142" s="397"/>
      <c r="D142" s="397"/>
      <c r="E142" s="447">
        <f>+G145</f>
        <v>0.71499999999999997</v>
      </c>
      <c r="F142" s="448"/>
      <c r="G142" s="446">
        <v>0.81610000000000005</v>
      </c>
      <c r="H142" s="446"/>
      <c r="I142" s="394">
        <f>E142-G142</f>
        <v>-0.10110000000000008</v>
      </c>
      <c r="J142" s="394"/>
      <c r="K142" s="394"/>
      <c r="L142" s="746"/>
      <c r="M142" s="747"/>
      <c r="N142" s="747"/>
      <c r="O142" s="747"/>
      <c r="P142" s="747"/>
      <c r="Q142" s="747"/>
      <c r="R142" s="747"/>
      <c r="S142" s="747"/>
      <c r="T142" s="748"/>
    </row>
    <row r="143" spans="2:20" s="3" customFormat="1" ht="22.5" customHeight="1" x14ac:dyDescent="0.2">
      <c r="B143" s="440"/>
      <c r="C143" s="441"/>
      <c r="D143" s="441"/>
      <c r="E143" s="441"/>
      <c r="F143" s="441"/>
      <c r="G143" s="441"/>
      <c r="H143" s="441"/>
      <c r="I143" s="441"/>
      <c r="J143" s="441"/>
      <c r="K143" s="442"/>
      <c r="L143" s="746"/>
      <c r="M143" s="747"/>
      <c r="N143" s="747"/>
      <c r="O143" s="747"/>
      <c r="P143" s="747"/>
      <c r="Q143" s="747"/>
      <c r="R143" s="747"/>
      <c r="S143" s="747"/>
      <c r="T143" s="748"/>
    </row>
    <row r="144" spans="2:20" s="3" customFormat="1" ht="32.25" customHeight="1" x14ac:dyDescent="0.2">
      <c r="B144" s="357" t="s">
        <v>76</v>
      </c>
      <c r="C144" s="357"/>
      <c r="D144" s="357" t="s">
        <v>65</v>
      </c>
      <c r="E144" s="357"/>
      <c r="F144" s="63" t="s">
        <v>77</v>
      </c>
      <c r="G144" s="394" t="s">
        <v>78</v>
      </c>
      <c r="H144" s="394"/>
      <c r="I144" s="63" t="s">
        <v>79</v>
      </c>
      <c r="J144" s="394" t="s">
        <v>80</v>
      </c>
      <c r="K144" s="394"/>
      <c r="L144" s="746"/>
      <c r="M144" s="747"/>
      <c r="N144" s="747"/>
      <c r="O144" s="747"/>
      <c r="P144" s="747"/>
      <c r="Q144" s="747"/>
      <c r="R144" s="747"/>
      <c r="S144" s="747"/>
      <c r="T144" s="748"/>
    </row>
    <row r="145" spans="2:21" s="3" customFormat="1" ht="29.25" customHeight="1" x14ac:dyDescent="0.2">
      <c r="B145" s="392">
        <f>I129</f>
        <v>42684</v>
      </c>
      <c r="C145" s="393"/>
      <c r="D145" s="392">
        <f>J129</f>
        <v>44923</v>
      </c>
      <c r="E145" s="393"/>
      <c r="F145" s="17">
        <f>K129</f>
        <v>2239</v>
      </c>
      <c r="G145" s="376">
        <v>0.71499999999999997</v>
      </c>
      <c r="H145" s="377"/>
      <c r="I145" s="377"/>
      <c r="J145" s="377"/>
      <c r="K145" s="378"/>
      <c r="L145" s="746"/>
      <c r="M145" s="747"/>
      <c r="N145" s="747"/>
      <c r="O145" s="747"/>
      <c r="P145" s="747"/>
      <c r="Q145" s="747"/>
      <c r="R145" s="747"/>
      <c r="S145" s="747"/>
      <c r="T145" s="748"/>
    </row>
    <row r="146" spans="2:21" s="3" customFormat="1" ht="25.5" customHeight="1" x14ac:dyDescent="0.2">
      <c r="B146" s="440"/>
      <c r="C146" s="441"/>
      <c r="D146" s="441"/>
      <c r="E146" s="441"/>
      <c r="F146" s="441"/>
      <c r="G146" s="441"/>
      <c r="H146" s="441"/>
      <c r="I146" s="441"/>
      <c r="J146" s="441"/>
      <c r="K146" s="442"/>
      <c r="L146" s="746"/>
      <c r="M146" s="747"/>
      <c r="N146" s="747"/>
      <c r="O146" s="747"/>
      <c r="P146" s="747"/>
      <c r="Q146" s="747"/>
      <c r="R146" s="747"/>
      <c r="S146" s="747"/>
      <c r="T146" s="748"/>
    </row>
    <row r="147" spans="2:21" s="3" customFormat="1" ht="19.5" customHeight="1" x14ac:dyDescent="0.2">
      <c r="B147" s="379" t="s">
        <v>81</v>
      </c>
      <c r="C147" s="380"/>
      <c r="D147" s="380"/>
      <c r="E147" s="380"/>
      <c r="F147" s="380"/>
      <c r="G147" s="380"/>
      <c r="H147" s="380"/>
      <c r="I147" s="380"/>
      <c r="J147" s="380"/>
      <c r="K147" s="381"/>
      <c r="L147" s="694"/>
      <c r="M147" s="695"/>
      <c r="N147" s="695"/>
      <c r="O147" s="695"/>
      <c r="P147" s="695"/>
      <c r="Q147" s="695"/>
      <c r="R147" s="695"/>
      <c r="S147" s="695"/>
      <c r="T147" s="696"/>
    </row>
    <row r="148" spans="2:21" s="3" customFormat="1" ht="22.5" customHeight="1" x14ac:dyDescent="0.2">
      <c r="B148" s="390" t="s">
        <v>82</v>
      </c>
      <c r="C148" s="390"/>
      <c r="D148" s="390"/>
      <c r="E148" s="390"/>
      <c r="F148" s="712" t="s">
        <v>540</v>
      </c>
      <c r="G148" s="712"/>
      <c r="H148" s="712"/>
      <c r="I148" s="712"/>
      <c r="J148" s="402" t="s">
        <v>83</v>
      </c>
      <c r="K148" s="403"/>
      <c r="L148" s="403"/>
      <c r="M148" s="403"/>
      <c r="N148" s="403"/>
      <c r="O148" s="403"/>
      <c r="P148" s="403"/>
      <c r="Q148" s="403"/>
      <c r="R148" s="403"/>
      <c r="S148" s="403"/>
      <c r="T148" s="404"/>
    </row>
    <row r="149" spans="2:21" s="3" customFormat="1" ht="19.5" customHeight="1" x14ac:dyDescent="0.2">
      <c r="B149" s="390" t="s">
        <v>84</v>
      </c>
      <c r="C149" s="390"/>
      <c r="D149" s="390" t="s">
        <v>350</v>
      </c>
      <c r="E149" s="390"/>
      <c r="F149" s="712"/>
      <c r="G149" s="712"/>
      <c r="H149" s="712"/>
      <c r="I149" s="712"/>
      <c r="J149" s="405"/>
      <c r="K149" s="406"/>
      <c r="L149" s="406"/>
      <c r="M149" s="406"/>
      <c r="N149" s="406"/>
      <c r="O149" s="406"/>
      <c r="P149" s="406"/>
      <c r="Q149" s="406"/>
      <c r="R149" s="406"/>
      <c r="S149" s="406"/>
      <c r="T149" s="407"/>
    </row>
    <row r="150" spans="2:21" s="3" customFormat="1" ht="82.9" customHeight="1" x14ac:dyDescent="0.2">
      <c r="B150" s="368" t="s">
        <v>404</v>
      </c>
      <c r="C150" s="369"/>
      <c r="D150" s="368" t="s">
        <v>492</v>
      </c>
      <c r="E150" s="369"/>
      <c r="F150" s="368" t="s">
        <v>1047</v>
      </c>
      <c r="G150" s="391"/>
      <c r="H150" s="391"/>
      <c r="I150" s="369"/>
      <c r="J150" s="373" t="s">
        <v>1117</v>
      </c>
      <c r="K150" s="374"/>
      <c r="L150" s="374"/>
      <c r="M150" s="374"/>
      <c r="N150" s="374"/>
      <c r="O150" s="374"/>
      <c r="P150" s="374"/>
      <c r="Q150" s="374"/>
      <c r="R150" s="374"/>
      <c r="S150" s="374"/>
      <c r="T150" s="375"/>
      <c r="U150" s="282"/>
    </row>
    <row r="151" spans="2:21" s="3" customFormat="1" ht="98.45" customHeight="1" x14ac:dyDescent="0.2">
      <c r="B151" s="368" t="s">
        <v>522</v>
      </c>
      <c r="C151" s="369"/>
      <c r="D151" s="368" t="s">
        <v>549</v>
      </c>
      <c r="E151" s="369"/>
      <c r="F151" s="365" t="s">
        <v>759</v>
      </c>
      <c r="G151" s="366"/>
      <c r="H151" s="366"/>
      <c r="I151" s="367"/>
      <c r="J151" s="373" t="s">
        <v>1148</v>
      </c>
      <c r="K151" s="374"/>
      <c r="L151" s="374"/>
      <c r="M151" s="374"/>
      <c r="N151" s="374"/>
      <c r="O151" s="374"/>
      <c r="P151" s="374"/>
      <c r="Q151" s="374"/>
      <c r="R151" s="374"/>
      <c r="S151" s="374"/>
      <c r="T151" s="375"/>
      <c r="U151" s="282"/>
    </row>
    <row r="152" spans="2:21" s="3" customFormat="1" ht="49.9" customHeight="1" x14ac:dyDescent="0.2">
      <c r="B152" s="368" t="s">
        <v>811</v>
      </c>
      <c r="C152" s="369"/>
      <c r="D152" s="368" t="s">
        <v>879</v>
      </c>
      <c r="E152" s="369"/>
      <c r="F152" s="365" t="s">
        <v>801</v>
      </c>
      <c r="G152" s="366"/>
      <c r="H152" s="366"/>
      <c r="I152" s="367"/>
      <c r="J152" s="373" t="s">
        <v>1102</v>
      </c>
      <c r="K152" s="374"/>
      <c r="L152" s="374"/>
      <c r="M152" s="374"/>
      <c r="N152" s="374"/>
      <c r="O152" s="374"/>
      <c r="P152" s="374"/>
      <c r="Q152" s="374"/>
      <c r="R152" s="374"/>
      <c r="S152" s="374"/>
      <c r="T152" s="375"/>
      <c r="U152" s="282"/>
    </row>
    <row r="153" spans="2:21" s="3" customFormat="1" ht="52.15" customHeight="1" x14ac:dyDescent="0.2">
      <c r="B153" s="368" t="s">
        <v>899</v>
      </c>
      <c r="C153" s="369"/>
      <c r="D153" s="368" t="s">
        <v>900</v>
      </c>
      <c r="E153" s="369"/>
      <c r="F153" s="365" t="s">
        <v>801</v>
      </c>
      <c r="G153" s="366"/>
      <c r="H153" s="366"/>
      <c r="I153" s="367"/>
      <c r="J153" s="373" t="s">
        <v>1118</v>
      </c>
      <c r="K153" s="374"/>
      <c r="L153" s="374"/>
      <c r="M153" s="374"/>
      <c r="N153" s="374"/>
      <c r="O153" s="374"/>
      <c r="P153" s="374"/>
      <c r="Q153" s="374"/>
      <c r="R153" s="374"/>
      <c r="S153" s="374"/>
      <c r="T153" s="375"/>
      <c r="U153" s="282"/>
    </row>
    <row r="154" spans="2:21" s="3" customFormat="1" ht="64.150000000000006" customHeight="1" x14ac:dyDescent="0.2">
      <c r="B154" s="365" t="s">
        <v>900</v>
      </c>
      <c r="C154" s="367"/>
      <c r="D154" s="368" t="s">
        <v>901</v>
      </c>
      <c r="E154" s="369"/>
      <c r="F154" s="365" t="s">
        <v>801</v>
      </c>
      <c r="G154" s="366"/>
      <c r="H154" s="366"/>
      <c r="I154" s="367"/>
      <c r="J154" s="373" t="s">
        <v>1149</v>
      </c>
      <c r="K154" s="374"/>
      <c r="L154" s="374"/>
      <c r="M154" s="374"/>
      <c r="N154" s="374"/>
      <c r="O154" s="374"/>
      <c r="P154" s="374"/>
      <c r="Q154" s="374"/>
      <c r="R154" s="374"/>
      <c r="S154" s="374"/>
      <c r="T154" s="375"/>
      <c r="U154" s="282"/>
    </row>
    <row r="155" spans="2:21" s="3" customFormat="1" ht="61.15" customHeight="1" x14ac:dyDescent="0.2">
      <c r="B155" s="365" t="s">
        <v>799</v>
      </c>
      <c r="C155" s="367"/>
      <c r="D155" s="368" t="s">
        <v>800</v>
      </c>
      <c r="E155" s="369"/>
      <c r="F155" s="365" t="s">
        <v>801</v>
      </c>
      <c r="G155" s="366"/>
      <c r="H155" s="366"/>
      <c r="I155" s="367"/>
      <c r="J155" s="373" t="s">
        <v>1103</v>
      </c>
      <c r="K155" s="374"/>
      <c r="L155" s="374"/>
      <c r="M155" s="374"/>
      <c r="N155" s="374"/>
      <c r="O155" s="374"/>
      <c r="P155" s="374"/>
      <c r="Q155" s="374"/>
      <c r="R155" s="374"/>
      <c r="S155" s="374"/>
      <c r="T155" s="375"/>
      <c r="U155" s="282"/>
    </row>
    <row r="156" spans="2:21" s="3" customFormat="1" ht="132.6" customHeight="1" x14ac:dyDescent="0.2">
      <c r="B156" s="368" t="s">
        <v>788</v>
      </c>
      <c r="C156" s="369"/>
      <c r="D156" s="368" t="s">
        <v>802</v>
      </c>
      <c r="E156" s="369"/>
      <c r="F156" s="365" t="s">
        <v>801</v>
      </c>
      <c r="G156" s="366"/>
      <c r="H156" s="366"/>
      <c r="I156" s="367"/>
      <c r="J156" s="373" t="s">
        <v>1150</v>
      </c>
      <c r="K156" s="374"/>
      <c r="L156" s="374"/>
      <c r="M156" s="374"/>
      <c r="N156" s="374"/>
      <c r="O156" s="374"/>
      <c r="P156" s="374"/>
      <c r="Q156" s="374"/>
      <c r="R156" s="374"/>
      <c r="S156" s="374"/>
      <c r="T156" s="375"/>
      <c r="U156" s="282"/>
    </row>
    <row r="157" spans="2:21" s="3" customFormat="1" ht="91.15" customHeight="1" x14ac:dyDescent="0.2">
      <c r="B157" s="365" t="s">
        <v>566</v>
      </c>
      <c r="C157" s="367"/>
      <c r="D157" s="368"/>
      <c r="E157" s="369"/>
      <c r="F157" s="365" t="s">
        <v>1151</v>
      </c>
      <c r="G157" s="366"/>
      <c r="H157" s="366"/>
      <c r="I157" s="367"/>
      <c r="J157" s="373" t="s">
        <v>1122</v>
      </c>
      <c r="K157" s="374"/>
      <c r="L157" s="374"/>
      <c r="M157" s="374"/>
      <c r="N157" s="374"/>
      <c r="O157" s="374"/>
      <c r="P157" s="374"/>
      <c r="Q157" s="374"/>
      <c r="R157" s="374"/>
      <c r="S157" s="374"/>
      <c r="T157" s="375"/>
      <c r="U157" s="282"/>
    </row>
    <row r="158" spans="2:21" s="3" customFormat="1" ht="60.6" customHeight="1" x14ac:dyDescent="0.2">
      <c r="B158" s="365" t="s">
        <v>601</v>
      </c>
      <c r="C158" s="367"/>
      <c r="D158" s="368" t="s">
        <v>602</v>
      </c>
      <c r="E158" s="369"/>
      <c r="F158" s="368" t="s">
        <v>603</v>
      </c>
      <c r="G158" s="391"/>
      <c r="H158" s="391"/>
      <c r="I158" s="369"/>
      <c r="J158" s="373" t="s">
        <v>1119</v>
      </c>
      <c r="K158" s="374"/>
      <c r="L158" s="374"/>
      <c r="M158" s="374"/>
      <c r="N158" s="374"/>
      <c r="O158" s="374"/>
      <c r="P158" s="374"/>
      <c r="Q158" s="374"/>
      <c r="R158" s="374"/>
      <c r="S158" s="374"/>
      <c r="T158" s="375"/>
      <c r="U158" s="282"/>
    </row>
    <row r="159" spans="2:21" s="3" customFormat="1" ht="51.6" customHeight="1" x14ac:dyDescent="0.2">
      <c r="B159" s="365" t="s">
        <v>535</v>
      </c>
      <c r="C159" s="367"/>
      <c r="D159" s="368"/>
      <c r="E159" s="369"/>
      <c r="F159" s="368" t="s">
        <v>789</v>
      </c>
      <c r="G159" s="391"/>
      <c r="H159" s="391"/>
      <c r="I159" s="369"/>
      <c r="J159" s="373" t="s">
        <v>1079</v>
      </c>
      <c r="K159" s="374"/>
      <c r="L159" s="374"/>
      <c r="M159" s="374"/>
      <c r="N159" s="374"/>
      <c r="O159" s="374"/>
      <c r="P159" s="374"/>
      <c r="Q159" s="374"/>
      <c r="R159" s="374"/>
      <c r="S159" s="374"/>
      <c r="T159" s="375"/>
      <c r="U159" s="282"/>
    </row>
    <row r="160" spans="2:21" s="3" customFormat="1" ht="82.15" customHeight="1" x14ac:dyDescent="0.2">
      <c r="B160" s="365" t="s">
        <v>803</v>
      </c>
      <c r="C160" s="367"/>
      <c r="D160" s="368"/>
      <c r="E160" s="369"/>
      <c r="F160" s="368" t="s">
        <v>1048</v>
      </c>
      <c r="G160" s="391"/>
      <c r="H160" s="391"/>
      <c r="I160" s="369"/>
      <c r="J160" s="373" t="s">
        <v>1152</v>
      </c>
      <c r="K160" s="374"/>
      <c r="L160" s="374"/>
      <c r="M160" s="374"/>
      <c r="N160" s="374"/>
      <c r="O160" s="374"/>
      <c r="P160" s="374"/>
      <c r="Q160" s="374"/>
      <c r="R160" s="374"/>
      <c r="S160" s="374"/>
      <c r="T160" s="375"/>
      <c r="U160" s="282"/>
    </row>
    <row r="161" spans="2:21" s="3" customFormat="1" ht="56.45" customHeight="1" x14ac:dyDescent="0.2">
      <c r="B161" s="365" t="s">
        <v>523</v>
      </c>
      <c r="C161" s="367"/>
      <c r="D161" s="368"/>
      <c r="E161" s="369"/>
      <c r="F161" s="368" t="s">
        <v>804</v>
      </c>
      <c r="G161" s="391"/>
      <c r="H161" s="391"/>
      <c r="I161" s="369"/>
      <c r="J161" s="373" t="s">
        <v>1153</v>
      </c>
      <c r="K161" s="374"/>
      <c r="L161" s="374"/>
      <c r="M161" s="374"/>
      <c r="N161" s="374"/>
      <c r="O161" s="374"/>
      <c r="P161" s="374"/>
      <c r="Q161" s="374"/>
      <c r="R161" s="374"/>
      <c r="S161" s="374"/>
      <c r="T161" s="375"/>
      <c r="U161" s="282"/>
    </row>
    <row r="162" spans="2:21" s="3" customFormat="1" ht="43.15" customHeight="1" x14ac:dyDescent="0.2">
      <c r="B162" s="365" t="s">
        <v>613</v>
      </c>
      <c r="C162" s="367"/>
      <c r="D162" s="368"/>
      <c r="E162" s="369"/>
      <c r="F162" s="368" t="s">
        <v>603</v>
      </c>
      <c r="G162" s="391"/>
      <c r="H162" s="391"/>
      <c r="I162" s="369"/>
      <c r="J162" s="373" t="s">
        <v>809</v>
      </c>
      <c r="K162" s="374"/>
      <c r="L162" s="374"/>
      <c r="M162" s="374"/>
      <c r="N162" s="374"/>
      <c r="O162" s="374"/>
      <c r="P162" s="374"/>
      <c r="Q162" s="374"/>
      <c r="R162" s="374"/>
      <c r="S162" s="374"/>
      <c r="T162" s="375"/>
      <c r="U162" s="282"/>
    </row>
    <row r="163" spans="2:21" s="3" customFormat="1" ht="63" customHeight="1" x14ac:dyDescent="0.2">
      <c r="B163" s="365" t="s">
        <v>784</v>
      </c>
      <c r="C163" s="367"/>
      <c r="D163" s="368" t="s">
        <v>604</v>
      </c>
      <c r="E163" s="369"/>
      <c r="F163" s="368" t="s">
        <v>785</v>
      </c>
      <c r="G163" s="391"/>
      <c r="H163" s="391"/>
      <c r="I163" s="369"/>
      <c r="J163" s="373" t="s">
        <v>1049</v>
      </c>
      <c r="K163" s="374"/>
      <c r="L163" s="374"/>
      <c r="M163" s="374"/>
      <c r="N163" s="374"/>
      <c r="O163" s="374"/>
      <c r="P163" s="374"/>
      <c r="Q163" s="374"/>
      <c r="R163" s="374"/>
      <c r="S163" s="374"/>
      <c r="T163" s="375"/>
      <c r="U163" s="282"/>
    </row>
    <row r="164" spans="2:21" s="3" customFormat="1" ht="97.9" customHeight="1" x14ac:dyDescent="0.2">
      <c r="B164" s="368" t="s">
        <v>567</v>
      </c>
      <c r="C164" s="369"/>
      <c r="D164" s="368" t="s">
        <v>604</v>
      </c>
      <c r="E164" s="369"/>
      <c r="F164" s="365" t="s">
        <v>568</v>
      </c>
      <c r="G164" s="366"/>
      <c r="H164" s="366"/>
      <c r="I164" s="367"/>
      <c r="J164" s="373" t="s">
        <v>1154</v>
      </c>
      <c r="K164" s="374"/>
      <c r="L164" s="374"/>
      <c r="M164" s="374"/>
      <c r="N164" s="374"/>
      <c r="O164" s="374"/>
      <c r="P164" s="374"/>
      <c r="Q164" s="374"/>
      <c r="R164" s="374"/>
      <c r="S164" s="374"/>
      <c r="T164" s="375"/>
      <c r="U164" s="282"/>
    </row>
    <row r="165" spans="2:21" s="3" customFormat="1" ht="201.6" customHeight="1" x14ac:dyDescent="0.2">
      <c r="B165" s="368" t="s">
        <v>506</v>
      </c>
      <c r="C165" s="369"/>
      <c r="D165" s="368"/>
      <c r="E165" s="369"/>
      <c r="F165" s="365" t="s">
        <v>564</v>
      </c>
      <c r="G165" s="366"/>
      <c r="H165" s="366"/>
      <c r="I165" s="367"/>
      <c r="J165" s="373" t="s">
        <v>1155</v>
      </c>
      <c r="K165" s="374"/>
      <c r="L165" s="374"/>
      <c r="M165" s="374"/>
      <c r="N165" s="374"/>
      <c r="O165" s="374"/>
      <c r="P165" s="374"/>
      <c r="Q165" s="374"/>
      <c r="R165" s="374"/>
      <c r="S165" s="374"/>
      <c r="T165" s="375"/>
      <c r="U165" s="282"/>
    </row>
    <row r="166" spans="2:21" s="3" customFormat="1" ht="50.45" customHeight="1" x14ac:dyDescent="0.2">
      <c r="B166" s="368" t="s">
        <v>569</v>
      </c>
      <c r="C166" s="369"/>
      <c r="D166" s="368"/>
      <c r="E166" s="369"/>
      <c r="F166" s="365" t="s">
        <v>570</v>
      </c>
      <c r="G166" s="366"/>
      <c r="H166" s="366"/>
      <c r="I166" s="367"/>
      <c r="J166" s="373" t="s">
        <v>1156</v>
      </c>
      <c r="K166" s="374"/>
      <c r="L166" s="374"/>
      <c r="M166" s="374"/>
      <c r="N166" s="374"/>
      <c r="O166" s="374"/>
      <c r="P166" s="374"/>
      <c r="Q166" s="374"/>
      <c r="R166" s="374"/>
      <c r="S166" s="374"/>
      <c r="T166" s="375"/>
      <c r="U166" s="282"/>
    </row>
    <row r="167" spans="2:21" s="3" customFormat="1" ht="87" customHeight="1" x14ac:dyDescent="0.2">
      <c r="B167" s="368" t="s">
        <v>790</v>
      </c>
      <c r="C167" s="369"/>
      <c r="D167" s="368" t="s">
        <v>902</v>
      </c>
      <c r="E167" s="369"/>
      <c r="F167" s="365" t="s">
        <v>791</v>
      </c>
      <c r="G167" s="366"/>
      <c r="H167" s="366"/>
      <c r="I167" s="367"/>
      <c r="J167" s="373" t="s">
        <v>1157</v>
      </c>
      <c r="K167" s="374"/>
      <c r="L167" s="374"/>
      <c r="M167" s="374"/>
      <c r="N167" s="374"/>
      <c r="O167" s="374"/>
      <c r="P167" s="374"/>
      <c r="Q167" s="374"/>
      <c r="R167" s="374"/>
      <c r="S167" s="374"/>
      <c r="T167" s="375"/>
      <c r="U167" s="282"/>
    </row>
    <row r="168" spans="2:21" s="3" customFormat="1" ht="121.9" customHeight="1" x14ac:dyDescent="0.2">
      <c r="B168" s="365" t="s">
        <v>493</v>
      </c>
      <c r="C168" s="367"/>
      <c r="D168" s="368"/>
      <c r="E168" s="369"/>
      <c r="F168" s="365" t="s">
        <v>1080</v>
      </c>
      <c r="G168" s="366"/>
      <c r="H168" s="366"/>
      <c r="I168" s="367"/>
      <c r="J168" s="373" t="s">
        <v>1158</v>
      </c>
      <c r="K168" s="374"/>
      <c r="L168" s="374"/>
      <c r="M168" s="374"/>
      <c r="N168" s="374"/>
      <c r="O168" s="374"/>
      <c r="P168" s="374"/>
      <c r="Q168" s="374"/>
      <c r="R168" s="374"/>
      <c r="S168" s="374"/>
      <c r="T168" s="375"/>
      <c r="U168" s="282"/>
    </row>
    <row r="169" spans="2:21" s="3" customFormat="1" ht="136.15" customHeight="1" x14ac:dyDescent="0.2">
      <c r="B169" s="368" t="s">
        <v>524</v>
      </c>
      <c r="C169" s="369"/>
      <c r="D169" s="368"/>
      <c r="E169" s="369"/>
      <c r="F169" s="365" t="s">
        <v>792</v>
      </c>
      <c r="G169" s="366"/>
      <c r="H169" s="366"/>
      <c r="I169" s="367"/>
      <c r="J169" s="373" t="s">
        <v>1159</v>
      </c>
      <c r="K169" s="374"/>
      <c r="L169" s="374"/>
      <c r="M169" s="374"/>
      <c r="N169" s="374"/>
      <c r="O169" s="374"/>
      <c r="P169" s="374"/>
      <c r="Q169" s="374"/>
      <c r="R169" s="374"/>
      <c r="S169" s="374"/>
      <c r="T169" s="375"/>
      <c r="U169" s="282"/>
    </row>
    <row r="170" spans="2:21" s="3" customFormat="1" ht="277.89999999999998" customHeight="1" x14ac:dyDescent="0.2">
      <c r="B170" s="368" t="s">
        <v>565</v>
      </c>
      <c r="C170" s="369"/>
      <c r="D170" s="368" t="s">
        <v>793</v>
      </c>
      <c r="E170" s="369"/>
      <c r="F170" s="365" t="s">
        <v>903</v>
      </c>
      <c r="G170" s="366"/>
      <c r="H170" s="366"/>
      <c r="I170" s="367"/>
      <c r="J170" s="373" t="s">
        <v>1160</v>
      </c>
      <c r="K170" s="374"/>
      <c r="L170" s="374"/>
      <c r="M170" s="374"/>
      <c r="N170" s="374"/>
      <c r="O170" s="374"/>
      <c r="P170" s="374"/>
      <c r="Q170" s="374"/>
      <c r="R170" s="374"/>
      <c r="S170" s="374"/>
      <c r="T170" s="375"/>
      <c r="U170" s="282"/>
    </row>
    <row r="171" spans="2:21" s="3" customFormat="1" ht="118.15" customHeight="1" x14ac:dyDescent="0.2">
      <c r="B171" s="368" t="s">
        <v>739</v>
      </c>
      <c r="C171" s="369"/>
      <c r="D171" s="368"/>
      <c r="E171" s="369"/>
      <c r="F171" s="365" t="s">
        <v>762</v>
      </c>
      <c r="G171" s="366"/>
      <c r="H171" s="366"/>
      <c r="I171" s="367"/>
      <c r="J171" s="373" t="s">
        <v>1104</v>
      </c>
      <c r="K171" s="374"/>
      <c r="L171" s="374"/>
      <c r="M171" s="374"/>
      <c r="N171" s="374"/>
      <c r="O171" s="374"/>
      <c r="P171" s="374"/>
      <c r="Q171" s="374"/>
      <c r="R171" s="374"/>
      <c r="S171" s="374"/>
      <c r="T171" s="375"/>
      <c r="U171" s="282"/>
    </row>
    <row r="172" spans="2:21" s="3" customFormat="1" ht="58.15" customHeight="1" x14ac:dyDescent="0.2">
      <c r="B172" s="368" t="s">
        <v>614</v>
      </c>
      <c r="C172" s="369"/>
      <c r="D172" s="368"/>
      <c r="E172" s="369"/>
      <c r="F172" s="365" t="s">
        <v>763</v>
      </c>
      <c r="G172" s="366"/>
      <c r="H172" s="366"/>
      <c r="I172" s="367"/>
      <c r="J172" s="373" t="s">
        <v>1050</v>
      </c>
      <c r="K172" s="374"/>
      <c r="L172" s="374"/>
      <c r="M172" s="374"/>
      <c r="N172" s="374"/>
      <c r="O172" s="374"/>
      <c r="P172" s="374"/>
      <c r="Q172" s="374"/>
      <c r="R172" s="374"/>
      <c r="S172" s="374"/>
      <c r="T172" s="375"/>
      <c r="U172" s="282"/>
    </row>
    <row r="173" spans="2:21" s="3" customFormat="1" ht="85.15" customHeight="1" x14ac:dyDescent="0.2">
      <c r="B173" s="368" t="s">
        <v>542</v>
      </c>
      <c r="C173" s="369"/>
      <c r="D173" s="368"/>
      <c r="E173" s="369"/>
      <c r="F173" s="365" t="s">
        <v>764</v>
      </c>
      <c r="G173" s="366"/>
      <c r="H173" s="366"/>
      <c r="I173" s="367"/>
      <c r="J173" s="373" t="s">
        <v>1161</v>
      </c>
      <c r="K173" s="374"/>
      <c r="L173" s="374"/>
      <c r="M173" s="374"/>
      <c r="N173" s="374"/>
      <c r="O173" s="374"/>
      <c r="P173" s="374"/>
      <c r="Q173" s="374"/>
      <c r="R173" s="374"/>
      <c r="S173" s="374"/>
      <c r="T173" s="375"/>
      <c r="U173" s="282"/>
    </row>
    <row r="174" spans="2:21" s="3" customFormat="1" ht="99" customHeight="1" x14ac:dyDescent="0.2">
      <c r="B174" s="368" t="s">
        <v>525</v>
      </c>
      <c r="C174" s="369"/>
      <c r="D174" s="368" t="s">
        <v>536</v>
      </c>
      <c r="E174" s="369"/>
      <c r="F174" s="365" t="s">
        <v>740</v>
      </c>
      <c r="G174" s="366"/>
      <c r="H174" s="366"/>
      <c r="I174" s="367"/>
      <c r="J174" s="373" t="s">
        <v>1120</v>
      </c>
      <c r="K174" s="374"/>
      <c r="L174" s="374"/>
      <c r="M174" s="374"/>
      <c r="N174" s="374"/>
      <c r="O174" s="374"/>
      <c r="P174" s="374"/>
      <c r="Q174" s="374"/>
      <c r="R174" s="374"/>
      <c r="S174" s="374"/>
      <c r="T174" s="375"/>
      <c r="U174" s="282"/>
    </row>
    <row r="175" spans="2:21" s="3" customFormat="1" ht="78" customHeight="1" x14ac:dyDescent="0.2">
      <c r="B175" s="368" t="s">
        <v>765</v>
      </c>
      <c r="C175" s="369"/>
      <c r="D175" s="368"/>
      <c r="E175" s="369"/>
      <c r="F175" s="368" t="s">
        <v>766</v>
      </c>
      <c r="G175" s="391"/>
      <c r="H175" s="391"/>
      <c r="I175" s="369"/>
      <c r="J175" s="373" t="s">
        <v>1166</v>
      </c>
      <c r="K175" s="374"/>
      <c r="L175" s="374"/>
      <c r="M175" s="374"/>
      <c r="N175" s="374"/>
      <c r="O175" s="374"/>
      <c r="P175" s="374"/>
      <c r="Q175" s="374"/>
      <c r="R175" s="374"/>
      <c r="S175" s="374"/>
      <c r="T175" s="375"/>
      <c r="U175" s="282"/>
    </row>
    <row r="176" spans="2:21" s="3" customFormat="1" ht="119.45" customHeight="1" x14ac:dyDescent="0.2">
      <c r="B176" s="368" t="s">
        <v>541</v>
      </c>
      <c r="C176" s="369"/>
      <c r="D176" s="368" t="s">
        <v>767</v>
      </c>
      <c r="E176" s="369"/>
      <c r="F176" s="365" t="s">
        <v>810</v>
      </c>
      <c r="G176" s="366"/>
      <c r="H176" s="366"/>
      <c r="I176" s="367"/>
      <c r="J176" s="373" t="s">
        <v>1162</v>
      </c>
      <c r="K176" s="374"/>
      <c r="L176" s="374"/>
      <c r="M176" s="374"/>
      <c r="N176" s="374"/>
      <c r="O176" s="374"/>
      <c r="P176" s="374"/>
      <c r="Q176" s="374"/>
      <c r="R176" s="374"/>
      <c r="S176" s="374"/>
      <c r="T176" s="375"/>
      <c r="U176" s="282"/>
    </row>
    <row r="177" spans="2:21" s="3" customFormat="1" ht="120.6" customHeight="1" x14ac:dyDescent="0.2">
      <c r="B177" s="368" t="s">
        <v>794</v>
      </c>
      <c r="C177" s="369"/>
      <c r="D177" s="368"/>
      <c r="E177" s="369"/>
      <c r="F177" s="368" t="s">
        <v>795</v>
      </c>
      <c r="G177" s="391"/>
      <c r="H177" s="391"/>
      <c r="I177" s="369"/>
      <c r="J177" s="373" t="s">
        <v>1105</v>
      </c>
      <c r="K177" s="374"/>
      <c r="L177" s="374"/>
      <c r="M177" s="374"/>
      <c r="N177" s="374"/>
      <c r="O177" s="374"/>
      <c r="P177" s="374"/>
      <c r="Q177" s="374"/>
      <c r="R177" s="374"/>
      <c r="S177" s="374"/>
      <c r="T177" s="375"/>
      <c r="U177" s="282"/>
    </row>
    <row r="178" spans="2:21" s="3" customFormat="1" ht="49.15" customHeight="1" x14ac:dyDescent="0.2">
      <c r="B178" s="368" t="s">
        <v>741</v>
      </c>
      <c r="C178" s="369"/>
      <c r="D178" s="368"/>
      <c r="E178" s="369"/>
      <c r="F178" s="365" t="s">
        <v>805</v>
      </c>
      <c r="G178" s="366"/>
      <c r="H178" s="366"/>
      <c r="I178" s="367"/>
      <c r="J178" s="373" t="s">
        <v>1163</v>
      </c>
      <c r="K178" s="374"/>
      <c r="L178" s="374"/>
      <c r="M178" s="374"/>
      <c r="N178" s="374"/>
      <c r="O178" s="374"/>
      <c r="P178" s="374"/>
      <c r="Q178" s="374"/>
      <c r="R178" s="374"/>
      <c r="S178" s="374"/>
      <c r="T178" s="375"/>
      <c r="U178" s="282"/>
    </row>
    <row r="179" spans="2:21" s="3" customFormat="1" ht="199.15" customHeight="1" x14ac:dyDescent="0.2">
      <c r="B179" s="368" t="s">
        <v>507</v>
      </c>
      <c r="C179" s="369"/>
      <c r="D179" s="368" t="s">
        <v>904</v>
      </c>
      <c r="E179" s="369"/>
      <c r="F179" s="365" t="s">
        <v>905</v>
      </c>
      <c r="G179" s="366"/>
      <c r="H179" s="366"/>
      <c r="I179" s="367"/>
      <c r="J179" s="373" t="s">
        <v>1121</v>
      </c>
      <c r="K179" s="374"/>
      <c r="L179" s="374"/>
      <c r="M179" s="374"/>
      <c r="N179" s="374"/>
      <c r="O179" s="374"/>
      <c r="P179" s="374"/>
      <c r="Q179" s="374"/>
      <c r="R179" s="374"/>
      <c r="S179" s="374"/>
      <c r="T179" s="375"/>
      <c r="U179" s="282"/>
    </row>
    <row r="180" spans="2:21" s="3" customFormat="1" ht="60.6" customHeight="1" x14ac:dyDescent="0.2">
      <c r="B180" s="368" t="s">
        <v>562</v>
      </c>
      <c r="C180" s="369"/>
      <c r="D180" s="368" t="s">
        <v>537</v>
      </c>
      <c r="E180" s="369"/>
      <c r="F180" s="368" t="s">
        <v>615</v>
      </c>
      <c r="G180" s="391"/>
      <c r="H180" s="391"/>
      <c r="I180" s="369"/>
      <c r="J180" s="373" t="s">
        <v>616</v>
      </c>
      <c r="K180" s="374"/>
      <c r="L180" s="374"/>
      <c r="M180" s="374"/>
      <c r="N180" s="374"/>
      <c r="O180" s="374"/>
      <c r="P180" s="374"/>
      <c r="Q180" s="374"/>
      <c r="R180" s="374"/>
      <c r="S180" s="374"/>
      <c r="T180" s="375"/>
      <c r="U180" s="282"/>
    </row>
    <row r="181" spans="2:21" s="3" customFormat="1" ht="78" customHeight="1" x14ac:dyDescent="0.2">
      <c r="B181" s="368" t="s">
        <v>537</v>
      </c>
      <c r="C181" s="369"/>
      <c r="D181" s="368" t="s">
        <v>526</v>
      </c>
      <c r="E181" s="369"/>
      <c r="F181" s="368" t="s">
        <v>605</v>
      </c>
      <c r="G181" s="391"/>
      <c r="H181" s="391"/>
      <c r="I181" s="369"/>
      <c r="J181" s="373" t="s">
        <v>1081</v>
      </c>
      <c r="K181" s="374"/>
      <c r="L181" s="374"/>
      <c r="M181" s="374"/>
      <c r="N181" s="374"/>
      <c r="O181" s="374"/>
      <c r="P181" s="374"/>
      <c r="Q181" s="374"/>
      <c r="R181" s="374"/>
      <c r="S181" s="374"/>
      <c r="T181" s="375"/>
      <c r="U181" s="282"/>
    </row>
    <row r="182" spans="2:21" s="3" customFormat="1" ht="89.45" customHeight="1" x14ac:dyDescent="0.2">
      <c r="B182" s="368" t="s">
        <v>768</v>
      </c>
      <c r="C182" s="369"/>
      <c r="D182" s="368" t="s">
        <v>508</v>
      </c>
      <c r="E182" s="369"/>
      <c r="F182" s="365" t="s">
        <v>563</v>
      </c>
      <c r="G182" s="366"/>
      <c r="H182" s="366"/>
      <c r="I182" s="367"/>
      <c r="J182" s="373" t="s">
        <v>1164</v>
      </c>
      <c r="K182" s="374"/>
      <c r="L182" s="374"/>
      <c r="M182" s="374"/>
      <c r="N182" s="374"/>
      <c r="O182" s="374"/>
      <c r="P182" s="374"/>
      <c r="Q182" s="374"/>
      <c r="R182" s="374"/>
      <c r="S182" s="374"/>
      <c r="T182" s="375"/>
      <c r="U182" s="282"/>
    </row>
    <row r="183" spans="2:21" s="3" customFormat="1" ht="71.45" customHeight="1" x14ac:dyDescent="0.2">
      <c r="B183" s="365"/>
      <c r="C183" s="367"/>
      <c r="D183" s="368"/>
      <c r="E183" s="369"/>
      <c r="F183" s="365" t="s">
        <v>769</v>
      </c>
      <c r="G183" s="366"/>
      <c r="H183" s="366"/>
      <c r="I183" s="367"/>
      <c r="J183" s="373" t="s">
        <v>1165</v>
      </c>
      <c r="K183" s="374"/>
      <c r="L183" s="374"/>
      <c r="M183" s="374"/>
      <c r="N183" s="374"/>
      <c r="O183" s="374"/>
      <c r="P183" s="374"/>
      <c r="Q183" s="374"/>
      <c r="R183" s="374"/>
      <c r="S183" s="374"/>
      <c r="T183" s="375"/>
      <c r="U183" s="282"/>
    </row>
    <row r="184" spans="2:21" s="3" customFormat="1" ht="46.9" customHeight="1" x14ac:dyDescent="0.2">
      <c r="B184" s="365"/>
      <c r="C184" s="367"/>
      <c r="D184" s="368"/>
      <c r="E184" s="369"/>
      <c r="F184" s="368" t="s">
        <v>494</v>
      </c>
      <c r="G184" s="391"/>
      <c r="H184" s="391"/>
      <c r="I184" s="369"/>
      <c r="J184" s="373" t="s">
        <v>786</v>
      </c>
      <c r="K184" s="374"/>
      <c r="L184" s="374"/>
      <c r="M184" s="374"/>
      <c r="N184" s="374"/>
      <c r="O184" s="374"/>
      <c r="P184" s="374"/>
      <c r="Q184" s="374"/>
      <c r="R184" s="374"/>
      <c r="S184" s="374"/>
      <c r="T184" s="375"/>
      <c r="U184" s="282"/>
    </row>
    <row r="185" spans="2:21" s="3" customFormat="1" ht="41.65" customHeight="1" x14ac:dyDescent="0.2">
      <c r="B185" s="395" t="s">
        <v>85</v>
      </c>
      <c r="C185" s="382" t="s">
        <v>410</v>
      </c>
      <c r="D185" s="383"/>
      <c r="E185" s="383"/>
      <c r="F185" s="383"/>
      <c r="G185" s="383"/>
      <c r="H185" s="383"/>
      <c r="I185" s="383"/>
      <c r="J185" s="383"/>
      <c r="K185" s="383"/>
      <c r="L185" s="383"/>
      <c r="M185" s="383"/>
      <c r="N185" s="383"/>
      <c r="O185" s="383"/>
      <c r="P185" s="383"/>
      <c r="Q185" s="383"/>
      <c r="R185" s="383"/>
      <c r="S185" s="383"/>
      <c r="T185" s="384"/>
    </row>
    <row r="186" spans="2:21" s="3" customFormat="1" ht="22.5" customHeight="1" x14ac:dyDescent="0.2">
      <c r="B186" s="396"/>
      <c r="C186" s="379" t="s">
        <v>115</v>
      </c>
      <c r="D186" s="380"/>
      <c r="E186" s="380"/>
      <c r="F186" s="380"/>
      <c r="G186" s="380"/>
      <c r="H186" s="380"/>
      <c r="I186" s="380"/>
      <c r="J186" s="380"/>
      <c r="K186" s="380"/>
      <c r="L186" s="381"/>
      <c r="M186" s="379"/>
      <c r="N186" s="380"/>
      <c r="O186" s="380"/>
      <c r="P186" s="380"/>
      <c r="Q186" s="380"/>
      <c r="R186" s="380"/>
      <c r="S186" s="380"/>
      <c r="T186" s="381"/>
    </row>
    <row r="187" spans="2:21" s="3" customFormat="1" ht="22.5" customHeight="1" x14ac:dyDescent="0.2">
      <c r="B187" s="396"/>
      <c r="C187" s="357" t="s">
        <v>73</v>
      </c>
      <c r="D187" s="357"/>
      <c r="E187" s="357"/>
      <c r="F187" s="357" t="s">
        <v>349</v>
      </c>
      <c r="G187" s="357"/>
      <c r="H187" s="357" t="s">
        <v>63</v>
      </c>
      <c r="I187" s="357"/>
      <c r="J187" s="357" t="s">
        <v>86</v>
      </c>
      <c r="K187" s="357"/>
      <c r="L187" s="357"/>
      <c r="M187" s="408"/>
      <c r="N187" s="409"/>
      <c r="O187" s="409"/>
      <c r="P187" s="409"/>
      <c r="Q187" s="409"/>
      <c r="R187" s="409"/>
      <c r="S187" s="409"/>
      <c r="T187" s="410"/>
    </row>
    <row r="188" spans="2:21" s="3" customFormat="1" ht="22.5" customHeight="1" x14ac:dyDescent="0.2">
      <c r="B188" s="396"/>
      <c r="C188" s="397" t="s">
        <v>75</v>
      </c>
      <c r="D188" s="397"/>
      <c r="E188" s="397"/>
      <c r="F188" s="467">
        <f>+H191/100</f>
        <v>0.5242</v>
      </c>
      <c r="G188" s="467"/>
      <c r="H188" s="446">
        <v>0.64329999999999998</v>
      </c>
      <c r="I188" s="446"/>
      <c r="J188" s="394">
        <f>F188-H188</f>
        <v>-0.11909999999999998</v>
      </c>
      <c r="K188" s="394"/>
      <c r="L188" s="394"/>
      <c r="M188" s="411"/>
      <c r="N188" s="412"/>
      <c r="O188" s="412"/>
      <c r="P188" s="412"/>
      <c r="Q188" s="412"/>
      <c r="R188" s="412"/>
      <c r="S188" s="412"/>
      <c r="T188" s="413"/>
    </row>
    <row r="189" spans="2:21" s="3" customFormat="1" ht="22.5" customHeight="1" x14ac:dyDescent="0.2">
      <c r="B189" s="396"/>
      <c r="C189" s="61"/>
      <c r="D189" s="61"/>
      <c r="E189" s="61"/>
      <c r="F189" s="60"/>
      <c r="G189" s="60"/>
      <c r="H189" s="60"/>
      <c r="I189" s="60"/>
      <c r="J189" s="60"/>
      <c r="K189" s="60"/>
      <c r="L189" s="60"/>
      <c r="M189" s="411"/>
      <c r="N189" s="412"/>
      <c r="O189" s="412"/>
      <c r="P189" s="412"/>
      <c r="Q189" s="412"/>
      <c r="R189" s="412"/>
      <c r="S189" s="412"/>
      <c r="T189" s="413"/>
    </row>
    <row r="190" spans="2:21" s="3" customFormat="1" ht="27" customHeight="1" x14ac:dyDescent="0.2">
      <c r="B190" s="396"/>
      <c r="C190" s="357" t="s">
        <v>76</v>
      </c>
      <c r="D190" s="357"/>
      <c r="E190" s="434" t="s">
        <v>65</v>
      </c>
      <c r="F190" s="435"/>
      <c r="G190" s="63" t="s">
        <v>77</v>
      </c>
      <c r="H190" s="394" t="s">
        <v>78</v>
      </c>
      <c r="I190" s="394"/>
      <c r="J190" s="63" t="s">
        <v>79</v>
      </c>
      <c r="K190" s="394" t="s">
        <v>80</v>
      </c>
      <c r="L190" s="394"/>
      <c r="M190" s="411"/>
      <c r="N190" s="412"/>
      <c r="O190" s="412"/>
      <c r="P190" s="412"/>
      <c r="Q190" s="412"/>
      <c r="R190" s="412"/>
      <c r="S190" s="412"/>
      <c r="T190" s="413"/>
    </row>
    <row r="191" spans="2:21" s="3" customFormat="1" ht="30" customHeight="1" x14ac:dyDescent="0.2">
      <c r="B191" s="396"/>
      <c r="C191" s="392">
        <f>I130</f>
        <v>43044</v>
      </c>
      <c r="D191" s="392"/>
      <c r="E191" s="449">
        <f>J130</f>
        <v>44772</v>
      </c>
      <c r="F191" s="450"/>
      <c r="G191" s="17">
        <f>K130</f>
        <v>1728</v>
      </c>
      <c r="H191" s="687">
        <v>52.42</v>
      </c>
      <c r="I191" s="688"/>
      <c r="J191" s="688"/>
      <c r="K191" s="688"/>
      <c r="L191" s="689"/>
      <c r="M191" s="411"/>
      <c r="N191" s="412"/>
      <c r="O191" s="412"/>
      <c r="P191" s="412"/>
      <c r="Q191" s="412"/>
      <c r="R191" s="412"/>
      <c r="S191" s="412"/>
      <c r="T191" s="413"/>
    </row>
    <row r="192" spans="2:21" s="3" customFormat="1" ht="25.5" customHeight="1" x14ac:dyDescent="0.2">
      <c r="B192" s="396"/>
      <c r="C192" s="61"/>
      <c r="D192" s="62"/>
      <c r="E192" s="59"/>
      <c r="F192" s="17"/>
      <c r="G192" s="20"/>
      <c r="H192" s="20"/>
      <c r="I192" s="17"/>
      <c r="J192" s="19"/>
      <c r="K192" s="19"/>
      <c r="L192" s="60"/>
      <c r="M192" s="411"/>
      <c r="N192" s="412"/>
      <c r="O192" s="412"/>
      <c r="P192" s="412"/>
      <c r="Q192" s="412"/>
      <c r="R192" s="412"/>
      <c r="S192" s="412"/>
      <c r="T192" s="413"/>
    </row>
    <row r="193" spans="2:21" s="3" customFormat="1" ht="19.5" customHeight="1" x14ac:dyDescent="0.2">
      <c r="B193" s="396"/>
      <c r="C193" s="379" t="s">
        <v>81</v>
      </c>
      <c r="D193" s="380"/>
      <c r="E193" s="380"/>
      <c r="F193" s="380"/>
      <c r="G193" s="380"/>
      <c r="H193" s="380"/>
      <c r="I193" s="380"/>
      <c r="J193" s="380"/>
      <c r="K193" s="380"/>
      <c r="L193" s="381"/>
      <c r="M193" s="414"/>
      <c r="N193" s="415"/>
      <c r="O193" s="415"/>
      <c r="P193" s="415"/>
      <c r="Q193" s="415"/>
      <c r="R193" s="415"/>
      <c r="S193" s="415"/>
      <c r="T193" s="416"/>
    </row>
    <row r="194" spans="2:21" s="3" customFormat="1" ht="22.5" customHeight="1" x14ac:dyDescent="0.2">
      <c r="B194" s="396"/>
      <c r="C194" s="437" t="s">
        <v>82</v>
      </c>
      <c r="D194" s="438"/>
      <c r="E194" s="438"/>
      <c r="F194" s="439"/>
      <c r="G194" s="712" t="s">
        <v>495</v>
      </c>
      <c r="H194" s="712"/>
      <c r="I194" s="712"/>
      <c r="J194" s="712"/>
      <c r="K194" s="712" t="s">
        <v>83</v>
      </c>
      <c r="L194" s="712"/>
      <c r="M194" s="712"/>
      <c r="N194" s="712"/>
      <c r="O194" s="712"/>
      <c r="P194" s="712"/>
      <c r="Q194" s="712"/>
      <c r="R194" s="712"/>
      <c r="S194" s="712"/>
      <c r="T194" s="712"/>
    </row>
    <row r="195" spans="2:21" ht="35.25" customHeight="1" x14ac:dyDescent="0.2">
      <c r="B195" s="396"/>
      <c r="C195" s="390" t="s">
        <v>84</v>
      </c>
      <c r="D195" s="390"/>
      <c r="E195" s="437" t="s">
        <v>350</v>
      </c>
      <c r="F195" s="439"/>
      <c r="G195" s="712"/>
      <c r="H195" s="712"/>
      <c r="I195" s="712"/>
      <c r="J195" s="712"/>
      <c r="K195" s="712"/>
      <c r="L195" s="712"/>
      <c r="M195" s="712"/>
      <c r="N195" s="712"/>
      <c r="O195" s="712"/>
      <c r="P195" s="712"/>
      <c r="Q195" s="712"/>
      <c r="R195" s="712"/>
      <c r="S195" s="712"/>
      <c r="T195" s="712"/>
    </row>
    <row r="196" spans="2:21" ht="88.15" customHeight="1" x14ac:dyDescent="0.2">
      <c r="B196" s="396"/>
      <c r="C196" s="363" t="s">
        <v>556</v>
      </c>
      <c r="D196" s="364"/>
      <c r="E196" s="363"/>
      <c r="F196" s="364"/>
      <c r="G196" s="365" t="s">
        <v>528</v>
      </c>
      <c r="H196" s="366"/>
      <c r="I196" s="366"/>
      <c r="J196" s="367"/>
      <c r="K196" s="373" t="s">
        <v>1051</v>
      </c>
      <c r="L196" s="374"/>
      <c r="M196" s="374"/>
      <c r="N196" s="374"/>
      <c r="O196" s="374"/>
      <c r="P196" s="374"/>
      <c r="Q196" s="374"/>
      <c r="R196" s="374"/>
      <c r="S196" s="374"/>
      <c r="T196" s="375"/>
      <c r="U196" s="283"/>
    </row>
    <row r="197" spans="2:21" ht="86.45" customHeight="1" x14ac:dyDescent="0.2">
      <c r="B197" s="396"/>
      <c r="C197" s="363" t="s">
        <v>770</v>
      </c>
      <c r="D197" s="364"/>
      <c r="E197" s="363"/>
      <c r="F197" s="364"/>
      <c r="G197" s="365" t="s">
        <v>820</v>
      </c>
      <c r="H197" s="366"/>
      <c r="I197" s="366"/>
      <c r="J197" s="367"/>
      <c r="K197" s="373" t="s">
        <v>1123</v>
      </c>
      <c r="L197" s="374"/>
      <c r="M197" s="374"/>
      <c r="N197" s="374"/>
      <c r="O197" s="374"/>
      <c r="P197" s="374"/>
      <c r="Q197" s="374"/>
      <c r="R197" s="374"/>
      <c r="S197" s="374"/>
      <c r="T197" s="375"/>
      <c r="U197" s="283"/>
    </row>
    <row r="198" spans="2:21" ht="117" customHeight="1" x14ac:dyDescent="0.2">
      <c r="B198" s="396"/>
      <c r="C198" s="363" t="s">
        <v>557</v>
      </c>
      <c r="D198" s="364"/>
      <c r="E198" s="363"/>
      <c r="F198" s="364"/>
      <c r="G198" s="365" t="s">
        <v>1052</v>
      </c>
      <c r="H198" s="366"/>
      <c r="I198" s="366"/>
      <c r="J198" s="367"/>
      <c r="K198" s="373" t="s">
        <v>1124</v>
      </c>
      <c r="L198" s="374"/>
      <c r="M198" s="374"/>
      <c r="N198" s="374"/>
      <c r="O198" s="374"/>
      <c r="P198" s="374"/>
      <c r="Q198" s="374"/>
      <c r="R198" s="374"/>
      <c r="S198" s="374"/>
      <c r="T198" s="375"/>
      <c r="U198" s="283"/>
    </row>
    <row r="199" spans="2:21" ht="135" customHeight="1" x14ac:dyDescent="0.2">
      <c r="B199" s="396"/>
      <c r="C199" s="363" t="s">
        <v>771</v>
      </c>
      <c r="D199" s="364"/>
      <c r="E199" s="363" t="s">
        <v>772</v>
      </c>
      <c r="F199" s="364"/>
      <c r="G199" s="365" t="s">
        <v>812</v>
      </c>
      <c r="H199" s="366"/>
      <c r="I199" s="366"/>
      <c r="J199" s="367"/>
      <c r="K199" s="373" t="s">
        <v>1167</v>
      </c>
      <c r="L199" s="374"/>
      <c r="M199" s="374"/>
      <c r="N199" s="374"/>
      <c r="O199" s="374"/>
      <c r="P199" s="374"/>
      <c r="Q199" s="374"/>
      <c r="R199" s="374"/>
      <c r="S199" s="374"/>
      <c r="T199" s="454"/>
      <c r="U199" s="283"/>
    </row>
    <row r="200" spans="2:21" ht="174.6" customHeight="1" x14ac:dyDescent="0.2">
      <c r="B200" s="396"/>
      <c r="C200" s="363" t="s">
        <v>742</v>
      </c>
      <c r="D200" s="364"/>
      <c r="E200" s="363"/>
      <c r="F200" s="364"/>
      <c r="G200" s="365" t="s">
        <v>1053</v>
      </c>
      <c r="H200" s="366"/>
      <c r="I200" s="366"/>
      <c r="J200" s="367"/>
      <c r="K200" s="373" t="s">
        <v>1168</v>
      </c>
      <c r="L200" s="374"/>
      <c r="M200" s="374"/>
      <c r="N200" s="374"/>
      <c r="O200" s="374"/>
      <c r="P200" s="374"/>
      <c r="Q200" s="374"/>
      <c r="R200" s="374"/>
      <c r="S200" s="374"/>
      <c r="T200" s="375"/>
      <c r="U200" s="283"/>
    </row>
    <row r="201" spans="2:21" s="3" customFormat="1" ht="115.15" customHeight="1" x14ac:dyDescent="0.2">
      <c r="B201" s="396"/>
      <c r="C201" s="363" t="s">
        <v>1070</v>
      </c>
      <c r="D201" s="364"/>
      <c r="E201" s="363"/>
      <c r="F201" s="364"/>
      <c r="G201" s="365" t="s">
        <v>1054</v>
      </c>
      <c r="H201" s="366"/>
      <c r="I201" s="366"/>
      <c r="J201" s="367"/>
      <c r="K201" s="373" t="s">
        <v>1169</v>
      </c>
      <c r="L201" s="374"/>
      <c r="M201" s="374"/>
      <c r="N201" s="374"/>
      <c r="O201" s="374"/>
      <c r="P201" s="374"/>
      <c r="Q201" s="374"/>
      <c r="R201" s="374"/>
      <c r="S201" s="374"/>
      <c r="T201" s="375"/>
      <c r="U201" s="282"/>
    </row>
    <row r="202" spans="2:21" s="3" customFormat="1" ht="82.15" customHeight="1" x14ac:dyDescent="0.2">
      <c r="B202" s="396"/>
      <c r="C202" s="363" t="s">
        <v>813</v>
      </c>
      <c r="D202" s="364"/>
      <c r="E202" s="363"/>
      <c r="F202" s="364"/>
      <c r="G202" s="365" t="s">
        <v>1082</v>
      </c>
      <c r="H202" s="366"/>
      <c r="I202" s="366"/>
      <c r="J202" s="367"/>
      <c r="K202" s="373" t="s">
        <v>1170</v>
      </c>
      <c r="L202" s="374"/>
      <c r="M202" s="374"/>
      <c r="N202" s="374"/>
      <c r="O202" s="374"/>
      <c r="P202" s="374"/>
      <c r="Q202" s="374"/>
      <c r="R202" s="374"/>
      <c r="S202" s="374"/>
      <c r="T202" s="375"/>
      <c r="U202" s="282"/>
    </row>
    <row r="203" spans="2:21" s="3" customFormat="1" ht="67.900000000000006" customHeight="1" x14ac:dyDescent="0.2">
      <c r="B203" s="396"/>
      <c r="C203" s="363" t="s">
        <v>796</v>
      </c>
      <c r="D203" s="364"/>
      <c r="E203" s="363" t="s">
        <v>814</v>
      </c>
      <c r="F203" s="364"/>
      <c r="G203" s="365" t="s">
        <v>797</v>
      </c>
      <c r="H203" s="366"/>
      <c r="I203" s="366"/>
      <c r="J203" s="367"/>
      <c r="K203" s="373" t="s">
        <v>1055</v>
      </c>
      <c r="L203" s="374"/>
      <c r="M203" s="374"/>
      <c r="N203" s="374"/>
      <c r="O203" s="374"/>
      <c r="P203" s="374"/>
      <c r="Q203" s="374"/>
      <c r="R203" s="374"/>
      <c r="S203" s="374"/>
      <c r="T203" s="375"/>
      <c r="U203" s="282"/>
    </row>
    <row r="204" spans="2:21" s="3" customFormat="1" ht="255" customHeight="1" x14ac:dyDescent="0.2">
      <c r="B204" s="396"/>
      <c r="C204" s="363" t="s">
        <v>617</v>
      </c>
      <c r="D204" s="364"/>
      <c r="E204" s="363" t="s">
        <v>776</v>
      </c>
      <c r="F204" s="364"/>
      <c r="G204" s="365" t="s">
        <v>1056</v>
      </c>
      <c r="H204" s="366"/>
      <c r="I204" s="366"/>
      <c r="J204" s="367"/>
      <c r="K204" s="373" t="s">
        <v>1171</v>
      </c>
      <c r="L204" s="374"/>
      <c r="M204" s="374"/>
      <c r="N204" s="374"/>
      <c r="O204" s="374"/>
      <c r="P204" s="374"/>
      <c r="Q204" s="374"/>
      <c r="R204" s="374"/>
      <c r="S204" s="374"/>
      <c r="T204" s="375"/>
      <c r="U204" s="282"/>
    </row>
    <row r="205" spans="2:21" s="3" customFormat="1" ht="109.15" customHeight="1" x14ac:dyDescent="0.2">
      <c r="B205" s="396"/>
      <c r="C205" s="363" t="s">
        <v>773</v>
      </c>
      <c r="D205" s="364"/>
      <c r="E205" s="363"/>
      <c r="F205" s="364"/>
      <c r="G205" s="365" t="s">
        <v>774</v>
      </c>
      <c r="H205" s="366"/>
      <c r="I205" s="366"/>
      <c r="J205" s="367"/>
      <c r="K205" s="397" t="s">
        <v>1106</v>
      </c>
      <c r="L205" s="397"/>
      <c r="M205" s="397"/>
      <c r="N205" s="397"/>
      <c r="O205" s="397"/>
      <c r="P205" s="397"/>
      <c r="Q205" s="397"/>
      <c r="R205" s="397"/>
      <c r="S205" s="397"/>
      <c r="T205" s="398"/>
      <c r="U205" s="282"/>
    </row>
    <row r="206" spans="2:21" s="3" customFormat="1" ht="100.9" customHeight="1" x14ac:dyDescent="0.2">
      <c r="B206" s="396"/>
      <c r="C206" s="363" t="s">
        <v>532</v>
      </c>
      <c r="D206" s="364"/>
      <c r="E206" s="363"/>
      <c r="F206" s="364"/>
      <c r="G206" s="365" t="s">
        <v>760</v>
      </c>
      <c r="H206" s="366"/>
      <c r="I206" s="366"/>
      <c r="J206" s="367"/>
      <c r="K206" s="373" t="s">
        <v>1107</v>
      </c>
      <c r="L206" s="374"/>
      <c r="M206" s="374"/>
      <c r="N206" s="374"/>
      <c r="O206" s="374"/>
      <c r="P206" s="374"/>
      <c r="Q206" s="374"/>
      <c r="R206" s="374"/>
      <c r="S206" s="374"/>
      <c r="T206" s="375"/>
      <c r="U206" s="282"/>
    </row>
    <row r="207" spans="2:21" s="3" customFormat="1" ht="211.15" customHeight="1" x14ac:dyDescent="0.2">
      <c r="B207" s="98"/>
      <c r="C207" s="363" t="s">
        <v>509</v>
      </c>
      <c r="D207" s="364"/>
      <c r="E207" s="363" t="s">
        <v>806</v>
      </c>
      <c r="F207" s="364"/>
      <c r="G207" s="365" t="s">
        <v>1057</v>
      </c>
      <c r="H207" s="366"/>
      <c r="I207" s="366"/>
      <c r="J207" s="367"/>
      <c r="K207" s="373" t="s">
        <v>1125</v>
      </c>
      <c r="L207" s="374"/>
      <c r="M207" s="374"/>
      <c r="N207" s="374"/>
      <c r="O207" s="374"/>
      <c r="P207" s="374"/>
      <c r="Q207" s="374"/>
      <c r="R207" s="374"/>
      <c r="S207" s="374"/>
      <c r="T207" s="375"/>
      <c r="U207" s="282"/>
    </row>
    <row r="208" spans="2:21" s="3" customFormat="1" ht="81.599999999999994" customHeight="1" x14ac:dyDescent="0.2">
      <c r="B208" s="98"/>
      <c r="C208" s="363" t="s">
        <v>496</v>
      </c>
      <c r="D208" s="364"/>
      <c r="E208" s="363"/>
      <c r="F208" s="364"/>
      <c r="G208" s="436" t="s">
        <v>775</v>
      </c>
      <c r="H208" s="436"/>
      <c r="I208" s="436"/>
      <c r="J208" s="436"/>
      <c r="K208" s="373" t="s">
        <v>1172</v>
      </c>
      <c r="L208" s="374"/>
      <c r="M208" s="374"/>
      <c r="N208" s="374"/>
      <c r="O208" s="374"/>
      <c r="P208" s="374"/>
      <c r="Q208" s="374"/>
      <c r="R208" s="374"/>
      <c r="S208" s="374"/>
      <c r="T208" s="375"/>
      <c r="U208" s="282"/>
    </row>
    <row r="209" spans="2:21" s="3" customFormat="1" ht="46.9" customHeight="1" x14ac:dyDescent="0.2">
      <c r="B209" s="98"/>
      <c r="C209" s="363" t="s">
        <v>515</v>
      </c>
      <c r="D209" s="364"/>
      <c r="E209" s="363"/>
      <c r="F209" s="364"/>
      <c r="G209" s="436" t="s">
        <v>778</v>
      </c>
      <c r="H209" s="436"/>
      <c r="I209" s="436"/>
      <c r="J209" s="436"/>
      <c r="K209" s="745" t="s">
        <v>1058</v>
      </c>
      <c r="L209" s="745"/>
      <c r="M209" s="745"/>
      <c r="N209" s="745"/>
      <c r="O209" s="745"/>
      <c r="P209" s="745"/>
      <c r="Q209" s="745"/>
      <c r="R209" s="745"/>
      <c r="S209" s="745"/>
      <c r="T209" s="745"/>
      <c r="U209" s="282"/>
    </row>
    <row r="210" spans="2:21" s="3" customFormat="1" ht="57.6" customHeight="1" x14ac:dyDescent="0.2">
      <c r="B210" s="113"/>
      <c r="C210" s="363" t="s">
        <v>743</v>
      </c>
      <c r="D210" s="364"/>
      <c r="E210" s="363"/>
      <c r="F210" s="364"/>
      <c r="G210" s="436" t="s">
        <v>744</v>
      </c>
      <c r="H210" s="436"/>
      <c r="I210" s="436"/>
      <c r="J210" s="436"/>
      <c r="K210" s="373" t="s">
        <v>1059</v>
      </c>
      <c r="L210" s="374"/>
      <c r="M210" s="374"/>
      <c r="N210" s="374"/>
      <c r="O210" s="374"/>
      <c r="P210" s="374"/>
      <c r="Q210" s="374"/>
      <c r="R210" s="374"/>
      <c r="S210" s="374"/>
      <c r="T210" s="375"/>
      <c r="U210" s="282"/>
    </row>
    <row r="211" spans="2:21" s="3" customFormat="1" ht="114" customHeight="1" x14ac:dyDescent="0.2">
      <c r="B211" s="113"/>
      <c r="C211" s="363" t="s">
        <v>745</v>
      </c>
      <c r="D211" s="364"/>
      <c r="E211" s="363"/>
      <c r="F211" s="364"/>
      <c r="G211" s="436" t="s">
        <v>777</v>
      </c>
      <c r="H211" s="436"/>
      <c r="I211" s="436"/>
      <c r="J211" s="436"/>
      <c r="K211" s="373" t="s">
        <v>1173</v>
      </c>
      <c r="L211" s="374"/>
      <c r="M211" s="374"/>
      <c r="N211" s="374"/>
      <c r="O211" s="374"/>
      <c r="P211" s="374"/>
      <c r="Q211" s="374"/>
      <c r="R211" s="374"/>
      <c r="S211" s="374"/>
      <c r="T211" s="375"/>
      <c r="U211" s="282"/>
    </row>
    <row r="212" spans="2:21" s="3" customFormat="1" ht="137.44999999999999" customHeight="1" x14ac:dyDescent="0.2">
      <c r="B212" s="114"/>
      <c r="C212" s="363" t="s">
        <v>807</v>
      </c>
      <c r="D212" s="364"/>
      <c r="E212" s="363"/>
      <c r="F212" s="364"/>
      <c r="G212" s="436" t="s">
        <v>1174</v>
      </c>
      <c r="H212" s="436"/>
      <c r="I212" s="436"/>
      <c r="J212" s="436"/>
      <c r="K212" s="373" t="s">
        <v>1175</v>
      </c>
      <c r="L212" s="374"/>
      <c r="M212" s="374"/>
      <c r="N212" s="374"/>
      <c r="O212" s="374"/>
      <c r="P212" s="374"/>
      <c r="Q212" s="374"/>
      <c r="R212" s="374"/>
      <c r="S212" s="374"/>
      <c r="T212" s="375"/>
      <c r="U212" s="282"/>
    </row>
    <row r="213" spans="2:21" s="3" customFormat="1" ht="71.45" customHeight="1" x14ac:dyDescent="0.2">
      <c r="B213" s="114"/>
      <c r="C213" s="363" t="s">
        <v>606</v>
      </c>
      <c r="D213" s="364"/>
      <c r="E213" s="363"/>
      <c r="F213" s="364"/>
      <c r="G213" s="365" t="s">
        <v>607</v>
      </c>
      <c r="H213" s="366"/>
      <c r="I213" s="366"/>
      <c r="J213" s="367"/>
      <c r="K213" s="373" t="s">
        <v>1127</v>
      </c>
      <c r="L213" s="374"/>
      <c r="M213" s="374"/>
      <c r="N213" s="374"/>
      <c r="O213" s="374"/>
      <c r="P213" s="374"/>
      <c r="Q213" s="374"/>
      <c r="R213" s="374"/>
      <c r="S213" s="374"/>
      <c r="T213" s="375"/>
      <c r="U213" s="282"/>
    </row>
    <row r="214" spans="2:21" s="3" customFormat="1" ht="100.9" customHeight="1" x14ac:dyDescent="0.2">
      <c r="B214" s="115"/>
      <c r="C214" s="363" t="s">
        <v>1060</v>
      </c>
      <c r="D214" s="364"/>
      <c r="E214" s="363"/>
      <c r="F214" s="364"/>
      <c r="G214" s="365" t="s">
        <v>1061</v>
      </c>
      <c r="H214" s="366"/>
      <c r="I214" s="366"/>
      <c r="J214" s="367"/>
      <c r="K214" s="397" t="s">
        <v>1176</v>
      </c>
      <c r="L214" s="397"/>
      <c r="M214" s="397"/>
      <c r="N214" s="397"/>
      <c r="O214" s="397"/>
      <c r="P214" s="397"/>
      <c r="Q214" s="397"/>
      <c r="R214" s="397"/>
      <c r="S214" s="397"/>
      <c r="T214" s="398"/>
      <c r="U214" s="282"/>
    </row>
    <row r="215" spans="2:21" s="3" customFormat="1" ht="109.15" customHeight="1" x14ac:dyDescent="0.2">
      <c r="B215" s="115"/>
      <c r="C215" s="363" t="s">
        <v>746</v>
      </c>
      <c r="D215" s="364"/>
      <c r="E215" s="363"/>
      <c r="F215" s="364"/>
      <c r="G215" s="365" t="s">
        <v>747</v>
      </c>
      <c r="H215" s="366"/>
      <c r="I215" s="366"/>
      <c r="J215" s="367"/>
      <c r="K215" s="397" t="s">
        <v>1071</v>
      </c>
      <c r="L215" s="397"/>
      <c r="M215" s="397"/>
      <c r="N215" s="397"/>
      <c r="O215" s="397"/>
      <c r="P215" s="397"/>
      <c r="Q215" s="397"/>
      <c r="R215" s="397"/>
      <c r="S215" s="397"/>
      <c r="T215" s="398"/>
      <c r="U215" s="282"/>
    </row>
    <row r="216" spans="2:21" s="3" customFormat="1" ht="43.9" customHeight="1" x14ac:dyDescent="0.2">
      <c r="B216" s="115"/>
      <c r="C216" s="363" t="s">
        <v>748</v>
      </c>
      <c r="D216" s="364"/>
      <c r="E216" s="363"/>
      <c r="F216" s="364"/>
      <c r="G216" s="365" t="s">
        <v>749</v>
      </c>
      <c r="H216" s="366"/>
      <c r="I216" s="366"/>
      <c r="J216" s="367"/>
      <c r="K216" s="445" t="s">
        <v>815</v>
      </c>
      <c r="L216" s="374"/>
      <c r="M216" s="374"/>
      <c r="N216" s="374"/>
      <c r="O216" s="374"/>
      <c r="P216" s="374"/>
      <c r="Q216" s="374"/>
      <c r="R216" s="374"/>
      <c r="S216" s="374"/>
      <c r="T216" s="375"/>
      <c r="U216" s="282"/>
    </row>
    <row r="217" spans="2:21" s="3" customFormat="1" ht="128.44999999999999" customHeight="1" x14ac:dyDescent="0.2">
      <c r="B217" s="114"/>
      <c r="C217" s="363" t="s">
        <v>750</v>
      </c>
      <c r="D217" s="364"/>
      <c r="E217" s="363"/>
      <c r="F217" s="364"/>
      <c r="G217" s="365" t="s">
        <v>892</v>
      </c>
      <c r="H217" s="366"/>
      <c r="I217" s="366"/>
      <c r="J217" s="367"/>
      <c r="K217" s="397" t="s">
        <v>1126</v>
      </c>
      <c r="L217" s="397"/>
      <c r="M217" s="397"/>
      <c r="N217" s="397"/>
      <c r="O217" s="397"/>
      <c r="P217" s="397"/>
      <c r="Q217" s="397"/>
      <c r="R217" s="397"/>
      <c r="S217" s="397"/>
      <c r="T217" s="398"/>
      <c r="U217" s="282"/>
    </row>
    <row r="218" spans="2:21" s="3" customFormat="1" ht="70.150000000000006" customHeight="1" x14ac:dyDescent="0.2">
      <c r="B218" s="125"/>
      <c r="C218" s="363" t="s">
        <v>751</v>
      </c>
      <c r="D218" s="364"/>
      <c r="E218" s="363"/>
      <c r="F218" s="364"/>
      <c r="G218" s="365" t="s">
        <v>752</v>
      </c>
      <c r="H218" s="366"/>
      <c r="I218" s="366"/>
      <c r="J218" s="367"/>
      <c r="K218" s="373" t="s">
        <v>1062</v>
      </c>
      <c r="L218" s="374"/>
      <c r="M218" s="374"/>
      <c r="N218" s="374"/>
      <c r="O218" s="374"/>
      <c r="P218" s="374"/>
      <c r="Q218" s="374"/>
      <c r="R218" s="374"/>
      <c r="S218" s="374"/>
      <c r="T218" s="375"/>
      <c r="U218" s="282"/>
    </row>
    <row r="219" spans="2:21" s="3" customFormat="1" ht="70.150000000000006" customHeight="1" x14ac:dyDescent="0.2">
      <c r="B219" s="125"/>
      <c r="C219" s="363" t="s">
        <v>753</v>
      </c>
      <c r="D219" s="364"/>
      <c r="E219" s="363" t="s">
        <v>754</v>
      </c>
      <c r="F219" s="364"/>
      <c r="G219" s="365" t="s">
        <v>755</v>
      </c>
      <c r="H219" s="366"/>
      <c r="I219" s="366"/>
      <c r="J219" s="367"/>
      <c r="K219" s="373" t="s">
        <v>1063</v>
      </c>
      <c r="L219" s="374"/>
      <c r="M219" s="374"/>
      <c r="N219" s="374"/>
      <c r="O219" s="374"/>
      <c r="P219" s="374"/>
      <c r="Q219" s="374"/>
      <c r="R219" s="374"/>
      <c r="S219" s="374"/>
      <c r="T219" s="375"/>
      <c r="U219" s="282"/>
    </row>
    <row r="220" spans="2:21" s="3" customFormat="1" ht="241.15" customHeight="1" x14ac:dyDescent="0.2">
      <c r="B220" s="126"/>
      <c r="C220" s="363" t="s">
        <v>756</v>
      </c>
      <c r="D220" s="364"/>
      <c r="E220" s="363" t="s">
        <v>821</v>
      </c>
      <c r="F220" s="364"/>
      <c r="G220" s="365" t="s">
        <v>808</v>
      </c>
      <c r="H220" s="366"/>
      <c r="I220" s="366"/>
      <c r="J220" s="367"/>
      <c r="K220" s="373" t="s">
        <v>1177</v>
      </c>
      <c r="L220" s="374"/>
      <c r="M220" s="374"/>
      <c r="N220" s="374"/>
      <c r="O220" s="374"/>
      <c r="P220" s="374"/>
      <c r="Q220" s="374"/>
      <c r="R220" s="374"/>
      <c r="S220" s="374"/>
      <c r="T220" s="375"/>
      <c r="U220" s="282"/>
    </row>
    <row r="221" spans="2:21" s="3" customFormat="1" ht="87" customHeight="1" x14ac:dyDescent="0.2">
      <c r="B221" s="136"/>
      <c r="C221" s="363" t="s">
        <v>1064</v>
      </c>
      <c r="D221" s="364"/>
      <c r="E221" s="363"/>
      <c r="F221" s="364"/>
      <c r="G221" s="365" t="s">
        <v>1065</v>
      </c>
      <c r="H221" s="366"/>
      <c r="I221" s="366"/>
      <c r="J221" s="367"/>
      <c r="K221" s="373" t="s">
        <v>1178</v>
      </c>
      <c r="L221" s="374"/>
      <c r="M221" s="374"/>
      <c r="N221" s="374"/>
      <c r="O221" s="374"/>
      <c r="P221" s="374"/>
      <c r="Q221" s="374"/>
      <c r="R221" s="374"/>
      <c r="S221" s="374"/>
      <c r="T221" s="375"/>
      <c r="U221" s="282"/>
    </row>
    <row r="222" spans="2:21" s="3" customFormat="1" ht="55.15" customHeight="1" x14ac:dyDescent="0.2">
      <c r="B222" s="296"/>
      <c r="C222" s="363" t="s">
        <v>757</v>
      </c>
      <c r="D222" s="364"/>
      <c r="E222" s="363"/>
      <c r="F222" s="364"/>
      <c r="G222" s="365" t="s">
        <v>758</v>
      </c>
      <c r="H222" s="366"/>
      <c r="I222" s="366"/>
      <c r="J222" s="367"/>
      <c r="K222" s="373" t="s">
        <v>1179</v>
      </c>
      <c r="L222" s="374"/>
      <c r="M222" s="374"/>
      <c r="N222" s="374"/>
      <c r="O222" s="374"/>
      <c r="P222" s="374"/>
      <c r="Q222" s="374"/>
      <c r="R222" s="374"/>
      <c r="S222" s="374"/>
      <c r="T222" s="375"/>
      <c r="U222" s="282"/>
    </row>
    <row r="223" spans="2:21" s="3" customFormat="1" ht="37.9" customHeight="1" x14ac:dyDescent="0.2">
      <c r="B223" s="296"/>
      <c r="C223" s="363"/>
      <c r="D223" s="364"/>
      <c r="E223" s="363"/>
      <c r="F223" s="364"/>
      <c r="G223" s="365" t="s">
        <v>769</v>
      </c>
      <c r="H223" s="366"/>
      <c r="I223" s="366"/>
      <c r="J223" s="367"/>
      <c r="K223" s="373" t="s">
        <v>1108</v>
      </c>
      <c r="L223" s="374"/>
      <c r="M223" s="374"/>
      <c r="N223" s="374"/>
      <c r="O223" s="374"/>
      <c r="P223" s="374"/>
      <c r="Q223" s="374"/>
      <c r="R223" s="374"/>
      <c r="S223" s="374"/>
      <c r="T223" s="375"/>
      <c r="U223" s="282"/>
    </row>
    <row r="224" spans="2:21" s="3" customFormat="1" ht="43.15" customHeight="1" x14ac:dyDescent="0.2">
      <c r="B224" s="114"/>
      <c r="C224" s="363"/>
      <c r="D224" s="364"/>
      <c r="E224" s="363"/>
      <c r="F224" s="364"/>
      <c r="G224" s="368" t="s">
        <v>494</v>
      </c>
      <c r="H224" s="391"/>
      <c r="I224" s="391"/>
      <c r="J224" s="369"/>
      <c r="K224" s="373" t="s">
        <v>786</v>
      </c>
      <c r="L224" s="374"/>
      <c r="M224" s="374"/>
      <c r="N224" s="374"/>
      <c r="O224" s="374"/>
      <c r="P224" s="374"/>
      <c r="Q224" s="374"/>
      <c r="R224" s="374"/>
      <c r="S224" s="374"/>
      <c r="T224" s="375"/>
      <c r="U224" s="282"/>
    </row>
    <row r="225" spans="2:22" s="22" customFormat="1" x14ac:dyDescent="0.2">
      <c r="B225" s="459"/>
      <c r="C225" s="460"/>
      <c r="D225" s="460"/>
      <c r="E225" s="460"/>
      <c r="F225" s="460"/>
      <c r="G225" s="460"/>
      <c r="H225" s="460"/>
      <c r="I225" s="460"/>
      <c r="J225" s="460"/>
      <c r="K225" s="460"/>
      <c r="L225" s="460"/>
      <c r="M225" s="460"/>
      <c r="N225" s="460"/>
      <c r="O225" s="460"/>
      <c r="P225" s="460"/>
      <c r="Q225" s="460"/>
      <c r="R225" s="460"/>
      <c r="S225" s="460"/>
      <c r="T225" s="461"/>
    </row>
    <row r="226" spans="2:22" s="22" customFormat="1" ht="30.4" customHeight="1" x14ac:dyDescent="0.2">
      <c r="B226" s="666" t="s">
        <v>87</v>
      </c>
      <c r="C226" s="399" t="s">
        <v>406</v>
      </c>
      <c r="D226" s="400"/>
      <c r="E226" s="400"/>
      <c r="F226" s="400"/>
      <c r="G226" s="400"/>
      <c r="H226" s="400"/>
      <c r="I226" s="400"/>
      <c r="J226" s="400"/>
      <c r="K226" s="400"/>
      <c r="L226" s="400"/>
      <c r="M226" s="400"/>
      <c r="N226" s="400"/>
      <c r="O226" s="400"/>
      <c r="P226" s="400"/>
      <c r="Q226" s="400"/>
      <c r="R226" s="400"/>
      <c r="S226" s="400"/>
      <c r="T226" s="401"/>
    </row>
    <row r="227" spans="2:22" s="3" customFormat="1" ht="14.1" customHeight="1" x14ac:dyDescent="0.2">
      <c r="B227" s="667"/>
      <c r="C227" s="379" t="s">
        <v>115</v>
      </c>
      <c r="D227" s="380"/>
      <c r="E227" s="380"/>
      <c r="F227" s="380"/>
      <c r="G227" s="380"/>
      <c r="H227" s="380"/>
      <c r="I227" s="380"/>
      <c r="J227" s="380"/>
      <c r="K227" s="380"/>
      <c r="L227" s="381"/>
      <c r="M227" s="691"/>
      <c r="N227" s="692"/>
      <c r="O227" s="692"/>
      <c r="P227" s="692"/>
      <c r="Q227" s="692"/>
      <c r="R227" s="692"/>
      <c r="S227" s="692"/>
      <c r="T227" s="693"/>
    </row>
    <row r="228" spans="2:22" s="3" customFormat="1" ht="15" customHeight="1" x14ac:dyDescent="0.2">
      <c r="B228" s="667"/>
      <c r="C228" s="357" t="s">
        <v>73</v>
      </c>
      <c r="D228" s="357"/>
      <c r="E228" s="357"/>
      <c r="F228" s="357" t="s">
        <v>349</v>
      </c>
      <c r="G228" s="357"/>
      <c r="H228" s="357" t="s">
        <v>63</v>
      </c>
      <c r="I228" s="357"/>
      <c r="J228" s="357" t="s">
        <v>74</v>
      </c>
      <c r="K228" s="357"/>
      <c r="L228" s="357"/>
      <c r="M228" s="746"/>
      <c r="N228" s="747"/>
      <c r="O228" s="747"/>
      <c r="P228" s="747"/>
      <c r="Q228" s="747"/>
      <c r="R228" s="747"/>
      <c r="S228" s="747"/>
      <c r="T228" s="748"/>
    </row>
    <row r="229" spans="2:22" s="3" customFormat="1" ht="21.75" customHeight="1" x14ac:dyDescent="0.2">
      <c r="B229" s="667"/>
      <c r="C229" s="473" t="s">
        <v>75</v>
      </c>
      <c r="D229" s="474"/>
      <c r="E229" s="475"/>
      <c r="F229" s="685">
        <v>1</v>
      </c>
      <c r="G229" s="686"/>
      <c r="H229" s="685">
        <v>1</v>
      </c>
      <c r="I229" s="686"/>
      <c r="J229" s="685">
        <f>F229-H229</f>
        <v>0</v>
      </c>
      <c r="K229" s="700"/>
      <c r="L229" s="686"/>
      <c r="M229" s="746"/>
      <c r="N229" s="747"/>
      <c r="O229" s="747"/>
      <c r="P229" s="747"/>
      <c r="Q229" s="747"/>
      <c r="R229" s="747"/>
      <c r="S229" s="747"/>
      <c r="T229" s="748"/>
      <c r="V229" s="73"/>
    </row>
    <row r="230" spans="2:22" s="3" customFormat="1" ht="22.5" customHeight="1" x14ac:dyDescent="0.2">
      <c r="B230" s="667"/>
      <c r="C230" s="61"/>
      <c r="D230" s="61"/>
      <c r="E230" s="61"/>
      <c r="F230" s="60"/>
      <c r="G230" s="60"/>
      <c r="H230" s="60"/>
      <c r="I230" s="60"/>
      <c r="J230" s="60"/>
      <c r="K230" s="60"/>
      <c r="L230" s="60"/>
      <c r="M230" s="746"/>
      <c r="N230" s="747"/>
      <c r="O230" s="747"/>
      <c r="P230" s="747"/>
      <c r="Q230" s="747"/>
      <c r="R230" s="747"/>
      <c r="S230" s="747"/>
      <c r="T230" s="748"/>
    </row>
    <row r="231" spans="2:22" s="3" customFormat="1" ht="37.9" customHeight="1" x14ac:dyDescent="0.2">
      <c r="B231" s="667"/>
      <c r="C231" s="434" t="s">
        <v>76</v>
      </c>
      <c r="D231" s="435"/>
      <c r="E231" s="434" t="s">
        <v>65</v>
      </c>
      <c r="F231" s="435"/>
      <c r="G231" s="63" t="s">
        <v>77</v>
      </c>
      <c r="H231" s="604" t="s">
        <v>78</v>
      </c>
      <c r="I231" s="606"/>
      <c r="J231" s="63" t="s">
        <v>79</v>
      </c>
      <c r="K231" s="604" t="s">
        <v>80</v>
      </c>
      <c r="L231" s="606"/>
      <c r="M231" s="746"/>
      <c r="N231" s="747"/>
      <c r="O231" s="747"/>
      <c r="P231" s="747"/>
      <c r="Q231" s="747"/>
      <c r="R231" s="747"/>
      <c r="S231" s="747"/>
      <c r="T231" s="748"/>
    </row>
    <row r="232" spans="2:22" s="3" customFormat="1" ht="22.5" customHeight="1" x14ac:dyDescent="0.2">
      <c r="B232" s="667"/>
      <c r="C232" s="449">
        <v>42689</v>
      </c>
      <c r="D232" s="450"/>
      <c r="E232" s="449">
        <v>42840</v>
      </c>
      <c r="F232" s="450"/>
      <c r="G232" s="17">
        <f>+K131</f>
        <v>151</v>
      </c>
      <c r="H232" s="451">
        <f>100/G232</f>
        <v>0.66225165562913912</v>
      </c>
      <c r="I232" s="452"/>
      <c r="J232" s="17">
        <v>20</v>
      </c>
      <c r="K232" s="679">
        <v>100</v>
      </c>
      <c r="L232" s="680"/>
      <c r="M232" s="746"/>
      <c r="N232" s="747"/>
      <c r="O232" s="747"/>
      <c r="P232" s="747"/>
      <c r="Q232" s="747"/>
      <c r="R232" s="747"/>
      <c r="S232" s="747"/>
      <c r="T232" s="748"/>
    </row>
    <row r="233" spans="2:22" s="3" customFormat="1" ht="15.75" customHeight="1" x14ac:dyDescent="0.2">
      <c r="B233" s="667"/>
      <c r="C233" s="61"/>
      <c r="D233" s="62"/>
      <c r="E233" s="59"/>
      <c r="F233" s="17"/>
      <c r="G233" s="20"/>
      <c r="H233" s="20"/>
      <c r="I233" s="17"/>
      <c r="J233" s="19"/>
      <c r="K233" s="19"/>
      <c r="L233" s="60"/>
      <c r="M233" s="746"/>
      <c r="N233" s="747"/>
      <c r="O233" s="747"/>
      <c r="P233" s="747"/>
      <c r="Q233" s="747"/>
      <c r="R233" s="747"/>
      <c r="S233" s="747"/>
      <c r="T233" s="748"/>
    </row>
    <row r="234" spans="2:22" s="3" customFormat="1" ht="29.25" customHeight="1" x14ac:dyDescent="0.2">
      <c r="B234" s="667"/>
      <c r="C234" s="379" t="s">
        <v>81</v>
      </c>
      <c r="D234" s="380"/>
      <c r="E234" s="380"/>
      <c r="F234" s="380"/>
      <c r="G234" s="380"/>
      <c r="H234" s="380"/>
      <c r="I234" s="380"/>
      <c r="J234" s="380"/>
      <c r="K234" s="380"/>
      <c r="L234" s="381"/>
      <c r="M234" s="746"/>
      <c r="N234" s="747"/>
      <c r="O234" s="747"/>
      <c r="P234" s="747"/>
      <c r="Q234" s="747"/>
      <c r="R234" s="747"/>
      <c r="S234" s="747"/>
      <c r="T234" s="748"/>
      <c r="V234" s="23"/>
    </row>
    <row r="235" spans="2:22" s="3" customFormat="1" ht="40.5" customHeight="1" x14ac:dyDescent="0.2">
      <c r="B235" s="667"/>
      <c r="C235" s="704" t="s">
        <v>88</v>
      </c>
      <c r="D235" s="704"/>
      <c r="E235" s="704"/>
      <c r="F235" s="71">
        <v>25</v>
      </c>
      <c r="G235" s="397" t="s">
        <v>89</v>
      </c>
      <c r="H235" s="397"/>
      <c r="I235" s="21">
        <v>15</v>
      </c>
      <c r="J235" s="397" t="s">
        <v>90</v>
      </c>
      <c r="K235" s="397"/>
      <c r="L235" s="59">
        <v>10</v>
      </c>
      <c r="M235" s="694"/>
      <c r="N235" s="695"/>
      <c r="O235" s="695"/>
      <c r="P235" s="695"/>
      <c r="Q235" s="695"/>
      <c r="R235" s="695"/>
      <c r="S235" s="695"/>
      <c r="T235" s="696"/>
    </row>
    <row r="236" spans="2:22" s="3" customFormat="1" ht="27" customHeight="1" x14ac:dyDescent="0.2">
      <c r="B236" s="667"/>
      <c r="C236" s="681" t="s">
        <v>91</v>
      </c>
      <c r="D236" s="682"/>
      <c r="E236" s="682"/>
      <c r="F236" s="682"/>
      <c r="G236" s="682"/>
      <c r="H236" s="682"/>
      <c r="I236" s="682"/>
      <c r="J236" s="682"/>
      <c r="K236" s="682"/>
      <c r="L236" s="682"/>
      <c r="M236" s="682"/>
      <c r="N236" s="682"/>
      <c r="O236" s="682"/>
      <c r="P236" s="682"/>
      <c r="Q236" s="682"/>
      <c r="R236" s="682"/>
      <c r="S236" s="682"/>
      <c r="T236" s="683"/>
    </row>
    <row r="237" spans="2:22" s="3" customFormat="1" ht="22.5" customHeight="1" x14ac:dyDescent="0.2">
      <c r="B237" s="667"/>
      <c r="C237" s="749" t="s">
        <v>82</v>
      </c>
      <c r="D237" s="760"/>
      <c r="E237" s="760"/>
      <c r="F237" s="750"/>
      <c r="G237" s="697" t="s">
        <v>92</v>
      </c>
      <c r="H237" s="697"/>
      <c r="I237" s="697"/>
      <c r="J237" s="357" t="s">
        <v>93</v>
      </c>
      <c r="K237" s="357"/>
      <c r="L237" s="357"/>
      <c r="M237" s="691" t="s">
        <v>83</v>
      </c>
      <c r="N237" s="692"/>
      <c r="O237" s="692"/>
      <c r="P237" s="692"/>
      <c r="Q237" s="692"/>
      <c r="R237" s="692"/>
      <c r="S237" s="692"/>
      <c r="T237" s="693"/>
    </row>
    <row r="238" spans="2:22" s="3" customFormat="1" ht="32.25" customHeight="1" x14ac:dyDescent="0.2">
      <c r="B238" s="667"/>
      <c r="C238" s="697" t="s">
        <v>84</v>
      </c>
      <c r="D238" s="697"/>
      <c r="E238" s="749" t="s">
        <v>350</v>
      </c>
      <c r="F238" s="750"/>
      <c r="G238" s="697"/>
      <c r="H238" s="697"/>
      <c r="I238" s="697"/>
      <c r="J238" s="357"/>
      <c r="K238" s="357"/>
      <c r="L238" s="357"/>
      <c r="M238" s="694"/>
      <c r="N238" s="695"/>
      <c r="O238" s="695"/>
      <c r="P238" s="695"/>
      <c r="Q238" s="695"/>
      <c r="R238" s="695"/>
      <c r="S238" s="695"/>
      <c r="T238" s="696"/>
    </row>
    <row r="239" spans="2:22" s="3" customFormat="1" ht="31.5" customHeight="1" x14ac:dyDescent="0.2">
      <c r="B239" s="667"/>
      <c r="C239" s="453" t="s">
        <v>407</v>
      </c>
      <c r="D239" s="453"/>
      <c r="E239" s="453" t="s">
        <v>408</v>
      </c>
      <c r="F239" s="453"/>
      <c r="G239" s="393" t="s">
        <v>409</v>
      </c>
      <c r="H239" s="393"/>
      <c r="I239" s="393"/>
      <c r="J239" s="698">
        <v>1</v>
      </c>
      <c r="K239" s="698"/>
      <c r="L239" s="698"/>
      <c r="M239" s="690" t="s">
        <v>411</v>
      </c>
      <c r="N239" s="690"/>
      <c r="O239" s="690"/>
      <c r="P239" s="690"/>
      <c r="Q239" s="690"/>
      <c r="R239" s="690"/>
      <c r="S239" s="690"/>
      <c r="T239" s="690"/>
    </row>
    <row r="240" spans="2:22" s="3" customFormat="1" ht="15" customHeight="1" x14ac:dyDescent="0.2">
      <c r="B240" s="434"/>
      <c r="C240" s="537"/>
      <c r="D240" s="537"/>
      <c r="E240" s="537"/>
      <c r="F240" s="537"/>
      <c r="G240" s="537"/>
      <c r="H240" s="537"/>
      <c r="I240" s="537"/>
      <c r="J240" s="537"/>
      <c r="K240" s="537"/>
      <c r="L240" s="537"/>
      <c r="M240" s="537"/>
      <c r="N240" s="537"/>
      <c r="O240" s="537"/>
      <c r="P240" s="537"/>
      <c r="Q240" s="537"/>
      <c r="R240" s="537"/>
      <c r="S240" s="537"/>
      <c r="T240" s="435"/>
    </row>
    <row r="241" spans="2:21" s="3" customFormat="1" ht="27.4" customHeight="1" x14ac:dyDescent="0.2">
      <c r="B241" s="399" t="s">
        <v>70</v>
      </c>
      <c r="C241" s="400"/>
      <c r="D241" s="400"/>
      <c r="E241" s="400"/>
      <c r="F241" s="400"/>
      <c r="G241" s="400"/>
      <c r="H241" s="400"/>
      <c r="I241" s="400"/>
      <c r="J241" s="400"/>
      <c r="K241" s="400"/>
      <c r="L241" s="400"/>
      <c r="M241" s="400"/>
      <c r="N241" s="400"/>
      <c r="O241" s="400"/>
      <c r="P241" s="400"/>
      <c r="Q241" s="400"/>
      <c r="R241" s="400"/>
      <c r="S241" s="400"/>
      <c r="T241" s="401"/>
    </row>
    <row r="242" spans="2:21" s="3" customFormat="1" ht="22.5" customHeight="1" x14ac:dyDescent="0.2">
      <c r="B242" s="379" t="s">
        <v>115</v>
      </c>
      <c r="C242" s="380"/>
      <c r="D242" s="380"/>
      <c r="E242" s="380"/>
      <c r="F242" s="380"/>
      <c r="G242" s="380"/>
      <c r="H242" s="380"/>
      <c r="I242" s="380"/>
      <c r="J242" s="380"/>
      <c r="K242" s="381"/>
      <c r="L242" s="434"/>
      <c r="M242" s="537"/>
      <c r="N242" s="537"/>
      <c r="O242" s="537"/>
      <c r="P242" s="537"/>
      <c r="Q242" s="537"/>
      <c r="R242" s="537"/>
      <c r="S242" s="537"/>
      <c r="T242" s="435"/>
    </row>
    <row r="243" spans="2:21" s="3" customFormat="1" ht="22.5" customHeight="1" x14ac:dyDescent="0.2">
      <c r="B243" s="357" t="s">
        <v>73</v>
      </c>
      <c r="C243" s="357"/>
      <c r="D243" s="357"/>
      <c r="E243" s="434" t="s">
        <v>349</v>
      </c>
      <c r="F243" s="435"/>
      <c r="G243" s="357" t="s">
        <v>63</v>
      </c>
      <c r="H243" s="357"/>
      <c r="I243" s="357" t="s">
        <v>86</v>
      </c>
      <c r="J243" s="357"/>
      <c r="K243" s="357"/>
      <c r="L243" s="408"/>
      <c r="M243" s="409"/>
      <c r="N243" s="409"/>
      <c r="O243" s="409"/>
      <c r="P243" s="409"/>
      <c r="Q243" s="409"/>
      <c r="R243" s="409"/>
      <c r="S243" s="409"/>
      <c r="T243" s="410"/>
    </row>
    <row r="244" spans="2:21" s="3" customFormat="1" ht="22.5" customHeight="1" x14ac:dyDescent="0.2">
      <c r="B244" s="397" t="s">
        <v>75</v>
      </c>
      <c r="C244" s="397"/>
      <c r="D244" s="397"/>
      <c r="E244" s="447">
        <f>+G247/100</f>
        <v>0.78590000000000004</v>
      </c>
      <c r="F244" s="448"/>
      <c r="G244" s="446">
        <v>0.84850000000000003</v>
      </c>
      <c r="H244" s="446"/>
      <c r="I244" s="394">
        <f>+E244-G244</f>
        <v>-6.2599999999999989E-2</v>
      </c>
      <c r="J244" s="394"/>
      <c r="K244" s="394"/>
      <c r="L244" s="411"/>
      <c r="M244" s="412"/>
      <c r="N244" s="412"/>
      <c r="O244" s="412"/>
      <c r="P244" s="412"/>
      <c r="Q244" s="412"/>
      <c r="R244" s="412"/>
      <c r="S244" s="412"/>
      <c r="T244" s="413"/>
    </row>
    <row r="245" spans="2:21" s="3" customFormat="1" ht="22.5" customHeight="1" x14ac:dyDescent="0.2">
      <c r="B245" s="440"/>
      <c r="C245" s="441"/>
      <c r="D245" s="441"/>
      <c r="E245" s="441"/>
      <c r="F245" s="441"/>
      <c r="G245" s="441"/>
      <c r="H245" s="441"/>
      <c r="I245" s="441"/>
      <c r="J245" s="441"/>
      <c r="K245" s="442"/>
      <c r="L245" s="411"/>
      <c r="M245" s="412"/>
      <c r="N245" s="412"/>
      <c r="O245" s="412"/>
      <c r="P245" s="412"/>
      <c r="Q245" s="412"/>
      <c r="R245" s="412"/>
      <c r="S245" s="412"/>
      <c r="T245" s="413"/>
    </row>
    <row r="246" spans="2:21" s="3" customFormat="1" ht="34.9" customHeight="1" x14ac:dyDescent="0.2">
      <c r="B246" s="357" t="s">
        <v>76</v>
      </c>
      <c r="C246" s="357"/>
      <c r="D246" s="357" t="s">
        <v>65</v>
      </c>
      <c r="E246" s="357"/>
      <c r="F246" s="63" t="s">
        <v>77</v>
      </c>
      <c r="G246" s="604" t="s">
        <v>80</v>
      </c>
      <c r="H246" s="605"/>
      <c r="I246" s="605"/>
      <c r="J246" s="605"/>
      <c r="K246" s="606"/>
      <c r="L246" s="411"/>
      <c r="M246" s="412"/>
      <c r="N246" s="412"/>
      <c r="O246" s="412"/>
      <c r="P246" s="412"/>
      <c r="Q246" s="412"/>
      <c r="R246" s="412"/>
      <c r="S246" s="412"/>
      <c r="T246" s="413"/>
    </row>
    <row r="247" spans="2:21" s="3" customFormat="1" ht="30" customHeight="1" x14ac:dyDescent="0.2">
      <c r="B247" s="392">
        <f>I132</f>
        <v>42684</v>
      </c>
      <c r="C247" s="393"/>
      <c r="D247" s="392">
        <f>J132</f>
        <v>44923</v>
      </c>
      <c r="E247" s="393"/>
      <c r="F247" s="17">
        <f>K132</f>
        <v>2239</v>
      </c>
      <c r="G247" s="687">
        <v>78.59</v>
      </c>
      <c r="H247" s="688"/>
      <c r="I247" s="688"/>
      <c r="J247" s="688"/>
      <c r="K247" s="689"/>
      <c r="L247" s="411"/>
      <c r="M247" s="412"/>
      <c r="N247" s="412"/>
      <c r="O247" s="412"/>
      <c r="P247" s="412"/>
      <c r="Q247" s="412"/>
      <c r="R247" s="412"/>
      <c r="S247" s="412"/>
      <c r="T247" s="413"/>
    </row>
    <row r="248" spans="2:21" s="3" customFormat="1" ht="25.5" customHeight="1" x14ac:dyDescent="0.2">
      <c r="B248" s="440"/>
      <c r="C248" s="441"/>
      <c r="D248" s="441"/>
      <c r="E248" s="441"/>
      <c r="F248" s="441"/>
      <c r="G248" s="441"/>
      <c r="H248" s="441"/>
      <c r="I248" s="441"/>
      <c r="J248" s="441"/>
      <c r="K248" s="442"/>
      <c r="L248" s="411"/>
      <c r="M248" s="412"/>
      <c r="N248" s="412"/>
      <c r="O248" s="412"/>
      <c r="P248" s="412"/>
      <c r="Q248" s="412"/>
      <c r="R248" s="412"/>
      <c r="S248" s="412"/>
      <c r="T248" s="413"/>
    </row>
    <row r="249" spans="2:21" s="3" customFormat="1" ht="24" customHeight="1" x14ac:dyDescent="0.2">
      <c r="B249" s="379" t="s">
        <v>81</v>
      </c>
      <c r="C249" s="380"/>
      <c r="D249" s="380"/>
      <c r="E249" s="380"/>
      <c r="F249" s="380"/>
      <c r="G249" s="380"/>
      <c r="H249" s="380"/>
      <c r="I249" s="380"/>
      <c r="J249" s="380"/>
      <c r="K249" s="381"/>
      <c r="L249" s="414"/>
      <c r="M249" s="415"/>
      <c r="N249" s="415"/>
      <c r="O249" s="415"/>
      <c r="P249" s="415"/>
      <c r="Q249" s="415"/>
      <c r="R249" s="415"/>
      <c r="S249" s="415"/>
      <c r="T249" s="416"/>
    </row>
    <row r="250" spans="2:21" s="3" customFormat="1" ht="37.5" customHeight="1" x14ac:dyDescent="0.2">
      <c r="B250" s="601" t="s">
        <v>94</v>
      </c>
      <c r="C250" s="602"/>
      <c r="D250" s="602"/>
      <c r="E250" s="602"/>
      <c r="F250" s="603"/>
      <c r="G250" s="762" t="s">
        <v>95</v>
      </c>
      <c r="H250" s="762"/>
      <c r="I250" s="699" t="s">
        <v>96</v>
      </c>
      <c r="J250" s="699"/>
      <c r="K250" s="64" t="s">
        <v>287</v>
      </c>
      <c r="L250" s="601" t="s">
        <v>97</v>
      </c>
      <c r="M250" s="602"/>
      <c r="N250" s="602"/>
      <c r="O250" s="602"/>
      <c r="P250" s="602"/>
      <c r="Q250" s="602"/>
      <c r="R250" s="602"/>
      <c r="S250" s="602"/>
      <c r="T250" s="603"/>
    </row>
    <row r="251" spans="2:21" s="3" customFormat="1" ht="33" customHeight="1" x14ac:dyDescent="0.25">
      <c r="B251" s="673" t="s">
        <v>98</v>
      </c>
      <c r="C251" s="674"/>
      <c r="D251" s="674"/>
      <c r="E251" s="674"/>
      <c r="F251" s="675"/>
      <c r="G251" s="357" t="s">
        <v>99</v>
      </c>
      <c r="H251" s="357"/>
      <c r="I251" s="668" t="s">
        <v>99</v>
      </c>
      <c r="J251" s="668"/>
      <c r="K251" s="24"/>
      <c r="L251" s="676"/>
      <c r="M251" s="677"/>
      <c r="N251" s="677"/>
      <c r="O251" s="677"/>
      <c r="P251" s="677"/>
      <c r="Q251" s="677"/>
      <c r="R251" s="677"/>
      <c r="S251" s="677"/>
      <c r="T251" s="678"/>
    </row>
    <row r="252" spans="2:21" s="3" customFormat="1" ht="28.15" customHeight="1" x14ac:dyDescent="0.2">
      <c r="B252" s="390" t="s">
        <v>82</v>
      </c>
      <c r="C252" s="390"/>
      <c r="D252" s="390"/>
      <c r="E252" s="390"/>
      <c r="F252" s="390" t="s">
        <v>45</v>
      </c>
      <c r="G252" s="390"/>
      <c r="H252" s="390"/>
      <c r="I252" s="390"/>
      <c r="J252" s="402" t="s">
        <v>83</v>
      </c>
      <c r="K252" s="403"/>
      <c r="L252" s="403"/>
      <c r="M252" s="403"/>
      <c r="N252" s="403"/>
      <c r="O252" s="403"/>
      <c r="P252" s="403"/>
      <c r="Q252" s="403"/>
      <c r="R252" s="403"/>
      <c r="S252" s="403"/>
      <c r="T252" s="404"/>
    </row>
    <row r="253" spans="2:21" s="3" customFormat="1" ht="28.15" customHeight="1" x14ac:dyDescent="0.2">
      <c r="B253" s="390" t="s">
        <v>84</v>
      </c>
      <c r="C253" s="390"/>
      <c r="D253" s="390" t="s">
        <v>350</v>
      </c>
      <c r="E253" s="390"/>
      <c r="F253" s="390"/>
      <c r="G253" s="390"/>
      <c r="H253" s="390"/>
      <c r="I253" s="390"/>
      <c r="J253" s="405"/>
      <c r="K253" s="406"/>
      <c r="L253" s="406"/>
      <c r="M253" s="406"/>
      <c r="N253" s="406"/>
      <c r="O253" s="406"/>
      <c r="P253" s="406"/>
      <c r="Q253" s="406"/>
      <c r="R253" s="406"/>
      <c r="S253" s="406"/>
      <c r="T253" s="407"/>
    </row>
    <row r="254" spans="2:21" s="3" customFormat="1" ht="159.6" customHeight="1" x14ac:dyDescent="0.2">
      <c r="B254" s="368" t="s">
        <v>529</v>
      </c>
      <c r="C254" s="369"/>
      <c r="D254" s="368" t="s">
        <v>530</v>
      </c>
      <c r="E254" s="369"/>
      <c r="F254" s="365" t="s">
        <v>798</v>
      </c>
      <c r="G254" s="366"/>
      <c r="H254" s="366"/>
      <c r="I254" s="367"/>
      <c r="J254" s="373" t="s">
        <v>1180</v>
      </c>
      <c r="K254" s="374"/>
      <c r="L254" s="374"/>
      <c r="M254" s="374"/>
      <c r="N254" s="374"/>
      <c r="O254" s="374"/>
      <c r="P254" s="374"/>
      <c r="Q254" s="374"/>
      <c r="R254" s="374"/>
      <c r="S254" s="374"/>
      <c r="T254" s="375"/>
      <c r="U254" s="282"/>
    </row>
    <row r="255" spans="2:21" s="3" customFormat="1" ht="67.150000000000006" customHeight="1" x14ac:dyDescent="0.2">
      <c r="B255" s="368" t="s">
        <v>880</v>
      </c>
      <c r="C255" s="369"/>
      <c r="D255" s="368" t="s">
        <v>881</v>
      </c>
      <c r="E255" s="369"/>
      <c r="F255" s="365" t="s">
        <v>882</v>
      </c>
      <c r="G255" s="366"/>
      <c r="H255" s="366"/>
      <c r="I255" s="367"/>
      <c r="J255" s="373" t="s">
        <v>1182</v>
      </c>
      <c r="K255" s="374"/>
      <c r="L255" s="374"/>
      <c r="M255" s="374"/>
      <c r="N255" s="374"/>
      <c r="O255" s="374"/>
      <c r="P255" s="374"/>
      <c r="Q255" s="374"/>
      <c r="R255" s="374"/>
      <c r="S255" s="374"/>
      <c r="T255" s="375"/>
      <c r="U255" s="282"/>
    </row>
    <row r="256" spans="2:21" s="3" customFormat="1" ht="39" customHeight="1" x14ac:dyDescent="0.2">
      <c r="B256" s="368" t="s">
        <v>498</v>
      </c>
      <c r="C256" s="369"/>
      <c r="D256" s="368" t="s">
        <v>499</v>
      </c>
      <c r="E256" s="369"/>
      <c r="F256" s="368" t="s">
        <v>555</v>
      </c>
      <c r="G256" s="391"/>
      <c r="H256" s="391"/>
      <c r="I256" s="369"/>
      <c r="J256" s="373" t="s">
        <v>527</v>
      </c>
      <c r="K256" s="374"/>
      <c r="L256" s="374"/>
      <c r="M256" s="374"/>
      <c r="N256" s="374"/>
      <c r="O256" s="374"/>
      <c r="P256" s="374"/>
      <c r="Q256" s="374"/>
      <c r="R256" s="374"/>
      <c r="S256" s="374"/>
      <c r="T256" s="375"/>
      <c r="U256" s="282"/>
    </row>
    <row r="257" spans="2:39" s="3" customFormat="1" ht="84" customHeight="1" x14ac:dyDescent="0.2">
      <c r="B257" s="368" t="s">
        <v>561</v>
      </c>
      <c r="C257" s="369"/>
      <c r="D257" s="368"/>
      <c r="E257" s="369"/>
      <c r="F257" s="368" t="s">
        <v>500</v>
      </c>
      <c r="G257" s="391"/>
      <c r="H257" s="391"/>
      <c r="I257" s="369"/>
      <c r="J257" s="373" t="s">
        <v>1181</v>
      </c>
      <c r="K257" s="374"/>
      <c r="L257" s="374"/>
      <c r="M257" s="374"/>
      <c r="N257" s="374"/>
      <c r="O257" s="374"/>
      <c r="P257" s="374"/>
      <c r="Q257" s="374"/>
      <c r="R257" s="374"/>
      <c r="S257" s="374"/>
      <c r="T257" s="375"/>
      <c r="U257" s="282"/>
    </row>
    <row r="258" spans="2:39" s="3" customFormat="1" ht="15" customHeight="1" x14ac:dyDescent="0.2">
      <c r="B258" s="434"/>
      <c r="C258" s="537"/>
      <c r="D258" s="537"/>
      <c r="E258" s="537"/>
      <c r="F258" s="537"/>
      <c r="G258" s="537"/>
      <c r="H258" s="537"/>
      <c r="I258" s="537"/>
      <c r="J258" s="537"/>
      <c r="K258" s="537"/>
      <c r="L258" s="537"/>
      <c r="M258" s="537"/>
      <c r="N258" s="537"/>
      <c r="O258" s="537"/>
      <c r="P258" s="537"/>
      <c r="Q258" s="537"/>
      <c r="R258" s="537"/>
      <c r="S258" s="537"/>
      <c r="T258" s="435"/>
    </row>
    <row r="259" spans="2:39" s="3" customFormat="1" ht="22.5" customHeight="1" x14ac:dyDescent="0.2">
      <c r="B259" s="701" t="s">
        <v>100</v>
      </c>
      <c r="C259" s="702"/>
      <c r="D259" s="702"/>
      <c r="E259" s="702"/>
      <c r="F259" s="702"/>
      <c r="G259" s="702"/>
      <c r="H259" s="702"/>
      <c r="I259" s="702"/>
      <c r="J259" s="702"/>
      <c r="K259" s="702"/>
      <c r="L259" s="702"/>
      <c r="M259" s="702"/>
      <c r="N259" s="702"/>
      <c r="O259" s="702"/>
      <c r="P259" s="702"/>
      <c r="Q259" s="702"/>
      <c r="R259" s="702"/>
      <c r="S259" s="702"/>
      <c r="T259" s="703"/>
    </row>
    <row r="260" spans="2:39" s="3" customFormat="1" ht="30.4" customHeight="1" x14ac:dyDescent="0.2">
      <c r="B260" s="666" t="s">
        <v>85</v>
      </c>
      <c r="C260" s="599" t="s">
        <v>497</v>
      </c>
      <c r="D260" s="705"/>
      <c r="E260" s="705"/>
      <c r="F260" s="705"/>
      <c r="G260" s="705"/>
      <c r="H260" s="705"/>
      <c r="I260" s="705"/>
      <c r="J260" s="705"/>
      <c r="K260" s="705"/>
      <c r="L260" s="705"/>
      <c r="M260" s="705"/>
      <c r="N260" s="705"/>
      <c r="O260" s="705"/>
      <c r="P260" s="705"/>
      <c r="Q260" s="705"/>
      <c r="R260" s="705"/>
      <c r="S260" s="705"/>
      <c r="T260" s="706"/>
    </row>
    <row r="261" spans="2:39" s="3" customFormat="1" ht="22.5" customHeight="1" x14ac:dyDescent="0.2">
      <c r="B261" s="667"/>
      <c r="C261" s="379" t="s">
        <v>115</v>
      </c>
      <c r="D261" s="380"/>
      <c r="E261" s="380"/>
      <c r="F261" s="380"/>
      <c r="G261" s="380"/>
      <c r="H261" s="380"/>
      <c r="I261" s="380"/>
      <c r="J261" s="380"/>
      <c r="K261" s="380"/>
      <c r="L261" s="381"/>
      <c r="M261" s="379"/>
      <c r="N261" s="380"/>
      <c r="O261" s="380"/>
      <c r="P261" s="380"/>
      <c r="Q261" s="380"/>
      <c r="R261" s="380"/>
      <c r="S261" s="380"/>
      <c r="T261" s="381"/>
    </row>
    <row r="262" spans="2:39" s="3" customFormat="1" ht="22.5" customHeight="1" x14ac:dyDescent="0.2">
      <c r="B262" s="667"/>
      <c r="C262" s="357" t="s">
        <v>73</v>
      </c>
      <c r="D262" s="357"/>
      <c r="E262" s="357"/>
      <c r="F262" s="357" t="s">
        <v>349</v>
      </c>
      <c r="G262" s="357"/>
      <c r="H262" s="357" t="s">
        <v>63</v>
      </c>
      <c r="I262" s="357"/>
      <c r="J262" s="357" t="s">
        <v>86</v>
      </c>
      <c r="K262" s="357"/>
      <c r="L262" s="357"/>
      <c r="M262" s="408"/>
      <c r="N262" s="409"/>
      <c r="O262" s="409"/>
      <c r="P262" s="409"/>
      <c r="Q262" s="409"/>
      <c r="R262" s="409"/>
      <c r="S262" s="409"/>
      <c r="T262" s="410"/>
    </row>
    <row r="263" spans="2:39" s="3" customFormat="1" ht="22.15" customHeight="1" x14ac:dyDescent="0.2">
      <c r="B263" s="667"/>
      <c r="C263" s="434" t="s">
        <v>73</v>
      </c>
      <c r="D263" s="537"/>
      <c r="E263" s="435"/>
      <c r="F263" s="434" t="s">
        <v>349</v>
      </c>
      <c r="G263" s="435"/>
      <c r="H263" s="434" t="s">
        <v>63</v>
      </c>
      <c r="I263" s="435"/>
      <c r="J263" s="434" t="s">
        <v>86</v>
      </c>
      <c r="K263" s="537"/>
      <c r="L263" s="435"/>
      <c r="M263" s="411"/>
      <c r="N263" s="412"/>
      <c r="O263" s="412"/>
      <c r="P263" s="412"/>
      <c r="Q263" s="412"/>
      <c r="R263" s="412"/>
      <c r="S263" s="412"/>
      <c r="T263" s="413"/>
      <c r="V263" s="46"/>
      <c r="W263" s="46"/>
      <c r="X263" s="46"/>
      <c r="Y263" s="46"/>
      <c r="Z263" s="46"/>
      <c r="AA263" s="46"/>
      <c r="AB263" s="46"/>
      <c r="AC263" s="46"/>
      <c r="AD263" s="46"/>
      <c r="AE263" s="46"/>
      <c r="AF263" s="46"/>
      <c r="AG263" s="46"/>
      <c r="AH263" s="46"/>
      <c r="AI263" s="46"/>
      <c r="AJ263" s="46"/>
      <c r="AK263" s="46"/>
      <c r="AL263" s="46"/>
      <c r="AM263" s="46"/>
    </row>
    <row r="264" spans="2:39" s="3" customFormat="1" ht="14.25" x14ac:dyDescent="0.2">
      <c r="B264" s="667"/>
      <c r="C264" s="397" t="s">
        <v>75</v>
      </c>
      <c r="D264" s="397"/>
      <c r="E264" s="397"/>
      <c r="F264" s="684">
        <f>+H267</f>
        <v>1</v>
      </c>
      <c r="G264" s="684"/>
      <c r="H264" s="684">
        <v>1</v>
      </c>
      <c r="I264" s="684"/>
      <c r="J264" s="684">
        <f>+F264</f>
        <v>1</v>
      </c>
      <c r="K264" s="684"/>
      <c r="L264" s="684"/>
      <c r="M264" s="411"/>
      <c r="N264" s="412"/>
      <c r="O264" s="412"/>
      <c r="P264" s="412"/>
      <c r="Q264" s="412"/>
      <c r="R264" s="412"/>
      <c r="S264" s="412"/>
      <c r="T264" s="413"/>
      <c r="V264" s="46"/>
      <c r="W264" s="46"/>
      <c r="X264" s="46"/>
      <c r="Y264" s="46"/>
      <c r="Z264" s="46"/>
      <c r="AA264" s="46"/>
      <c r="AB264" s="46"/>
      <c r="AC264" s="46"/>
      <c r="AD264" s="46"/>
      <c r="AE264" s="46"/>
      <c r="AF264" s="46"/>
      <c r="AG264" s="46"/>
      <c r="AH264" s="46"/>
      <c r="AI264" s="46"/>
      <c r="AJ264" s="46"/>
      <c r="AK264" s="46"/>
      <c r="AL264" s="46"/>
      <c r="AM264" s="46"/>
    </row>
    <row r="265" spans="2:39" s="3" customFormat="1" ht="14.25" customHeight="1" x14ac:dyDescent="0.2">
      <c r="B265" s="667"/>
      <c r="C265" s="91"/>
      <c r="D265" s="91"/>
      <c r="E265" s="91"/>
      <c r="F265" s="90"/>
      <c r="G265" s="90"/>
      <c r="H265" s="90"/>
      <c r="I265" s="90"/>
      <c r="J265" s="90"/>
      <c r="K265" s="90"/>
      <c r="L265" s="90"/>
      <c r="M265" s="411"/>
      <c r="N265" s="412"/>
      <c r="O265" s="412"/>
      <c r="P265" s="412"/>
      <c r="Q265" s="412"/>
      <c r="R265" s="412"/>
      <c r="S265" s="412"/>
      <c r="T265" s="413"/>
    </row>
    <row r="266" spans="2:39" ht="30" x14ac:dyDescent="0.2">
      <c r="B266" s="667"/>
      <c r="C266" s="357" t="s">
        <v>76</v>
      </c>
      <c r="D266" s="357"/>
      <c r="E266" s="434" t="s">
        <v>65</v>
      </c>
      <c r="F266" s="435"/>
      <c r="G266" s="89" t="s">
        <v>77</v>
      </c>
      <c r="H266" s="604" t="s">
        <v>80</v>
      </c>
      <c r="I266" s="605"/>
      <c r="J266" s="605"/>
      <c r="K266" s="605"/>
      <c r="L266" s="606"/>
      <c r="M266" s="411"/>
      <c r="N266" s="412"/>
      <c r="O266" s="412"/>
      <c r="P266" s="412"/>
      <c r="Q266" s="412"/>
      <c r="R266" s="412"/>
      <c r="S266" s="412"/>
      <c r="T266" s="413"/>
    </row>
    <row r="267" spans="2:39" ht="27.75" customHeight="1" x14ac:dyDescent="0.2">
      <c r="B267" s="667"/>
      <c r="C267" s="392">
        <f>I134</f>
        <v>42684</v>
      </c>
      <c r="D267" s="392"/>
      <c r="E267" s="449">
        <f>J134</f>
        <v>43895</v>
      </c>
      <c r="F267" s="450"/>
      <c r="G267" s="17">
        <f>+K134</f>
        <v>0</v>
      </c>
      <c r="H267" s="670">
        <v>1</v>
      </c>
      <c r="I267" s="671"/>
      <c r="J267" s="671"/>
      <c r="K267" s="671"/>
      <c r="L267" s="672"/>
      <c r="M267" s="411"/>
      <c r="N267" s="412"/>
      <c r="O267" s="412"/>
      <c r="P267" s="412"/>
      <c r="Q267" s="412"/>
      <c r="R267" s="412"/>
      <c r="S267" s="412"/>
      <c r="T267" s="413"/>
    </row>
    <row r="268" spans="2:39" ht="14.1" customHeight="1" x14ac:dyDescent="0.2">
      <c r="B268" s="667"/>
      <c r="C268" s="434" t="s">
        <v>81</v>
      </c>
      <c r="D268" s="537"/>
      <c r="E268" s="537"/>
      <c r="F268" s="537"/>
      <c r="G268" s="537"/>
      <c r="H268" s="537"/>
      <c r="I268" s="537"/>
      <c r="J268" s="537"/>
      <c r="K268" s="537"/>
      <c r="L268" s="435"/>
      <c r="M268" s="414"/>
      <c r="N268" s="415"/>
      <c r="O268" s="415"/>
      <c r="P268" s="415"/>
      <c r="Q268" s="415"/>
      <c r="R268" s="415"/>
      <c r="S268" s="415"/>
      <c r="T268" s="416"/>
    </row>
    <row r="269" spans="2:39" s="3" customFormat="1" ht="15" customHeight="1" x14ac:dyDescent="0.2">
      <c r="B269" s="667"/>
      <c r="C269" s="434" t="s">
        <v>94</v>
      </c>
      <c r="D269" s="537"/>
      <c r="E269" s="537"/>
      <c r="F269" s="537"/>
      <c r="G269" s="435"/>
      <c r="H269" s="357" t="s">
        <v>101</v>
      </c>
      <c r="I269" s="357"/>
      <c r="J269" s="357" t="s">
        <v>96</v>
      </c>
      <c r="K269" s="357"/>
      <c r="L269" s="88" t="s">
        <v>287</v>
      </c>
      <c r="M269" s="601" t="s">
        <v>97</v>
      </c>
      <c r="N269" s="602"/>
      <c r="O269" s="602"/>
      <c r="P269" s="602"/>
      <c r="Q269" s="602"/>
      <c r="R269" s="602"/>
      <c r="S269" s="602"/>
      <c r="T269" s="603"/>
    </row>
    <row r="270" spans="2:39" ht="15" x14ac:dyDescent="0.2">
      <c r="B270" s="667"/>
      <c r="C270" s="434" t="s">
        <v>99</v>
      </c>
      <c r="D270" s="537"/>
      <c r="E270" s="537"/>
      <c r="F270" s="537"/>
      <c r="G270" s="435"/>
      <c r="H270" s="357" t="s">
        <v>99</v>
      </c>
      <c r="I270" s="357"/>
      <c r="J270" s="669" t="s">
        <v>99</v>
      </c>
      <c r="K270" s="669"/>
      <c r="L270" s="89" t="s">
        <v>99</v>
      </c>
      <c r="M270" s="440"/>
      <c r="N270" s="441"/>
      <c r="O270" s="441"/>
      <c r="P270" s="441"/>
      <c r="Q270" s="441"/>
      <c r="R270" s="441"/>
      <c r="S270" s="441"/>
      <c r="T270" s="442"/>
    </row>
    <row r="271" spans="2:39" ht="24" customHeight="1" x14ac:dyDescent="0.2">
      <c r="B271" s="667"/>
      <c r="C271" s="357" t="s">
        <v>82</v>
      </c>
      <c r="D271" s="357"/>
      <c r="E271" s="357"/>
      <c r="F271" s="357"/>
      <c r="G271" s="357" t="s">
        <v>45</v>
      </c>
      <c r="H271" s="357"/>
      <c r="I271" s="357"/>
      <c r="J271" s="357"/>
      <c r="K271" s="607" t="s">
        <v>558</v>
      </c>
      <c r="L271" s="607"/>
      <c r="M271" s="607"/>
      <c r="N271" s="607"/>
      <c r="O271" s="607"/>
      <c r="P271" s="607"/>
      <c r="Q271" s="607"/>
      <c r="R271" s="607"/>
      <c r="S271" s="607"/>
      <c r="T271" s="608"/>
    </row>
    <row r="272" spans="2:39" ht="23.45" customHeight="1" x14ac:dyDescent="0.2">
      <c r="B272" s="667"/>
      <c r="C272" s="357" t="s">
        <v>84</v>
      </c>
      <c r="D272" s="357"/>
      <c r="E272" s="357" t="s">
        <v>350</v>
      </c>
      <c r="F272" s="357"/>
      <c r="G272" s="357"/>
      <c r="H272" s="357"/>
      <c r="I272" s="357"/>
      <c r="J272" s="357"/>
      <c r="K272" s="609"/>
      <c r="L272" s="609"/>
      <c r="M272" s="609"/>
      <c r="N272" s="609"/>
      <c r="O272" s="609"/>
      <c r="P272" s="609"/>
      <c r="Q272" s="609"/>
      <c r="R272" s="609"/>
      <c r="S272" s="609"/>
      <c r="T272" s="610"/>
    </row>
    <row r="273" spans="2:23" ht="27.75" customHeight="1" x14ac:dyDescent="0.2">
      <c r="B273" s="434"/>
      <c r="C273" s="537"/>
      <c r="D273" s="537"/>
      <c r="E273" s="537"/>
      <c r="F273" s="537"/>
      <c r="G273" s="537"/>
      <c r="H273" s="537"/>
      <c r="I273" s="537"/>
      <c r="J273" s="537"/>
      <c r="K273" s="537"/>
      <c r="L273" s="537"/>
      <c r="M273" s="537"/>
      <c r="N273" s="537"/>
      <c r="O273" s="537"/>
      <c r="P273" s="537"/>
      <c r="Q273" s="537"/>
      <c r="R273" s="537"/>
      <c r="S273" s="537"/>
      <c r="T273" s="435"/>
    </row>
    <row r="274" spans="2:23" ht="27" customHeight="1" x14ac:dyDescent="0.2">
      <c r="B274" s="666" t="s">
        <v>87</v>
      </c>
      <c r="C274" s="598" t="s">
        <v>412</v>
      </c>
      <c r="D274" s="599"/>
      <c r="E274" s="599"/>
      <c r="F274" s="599"/>
      <c r="G274" s="599"/>
      <c r="H274" s="599"/>
      <c r="I274" s="599"/>
      <c r="J274" s="599"/>
      <c r="K274" s="599"/>
      <c r="L274" s="599"/>
      <c r="M274" s="599"/>
      <c r="N274" s="599"/>
      <c r="O274" s="599"/>
      <c r="P274" s="599"/>
      <c r="Q274" s="599"/>
      <c r="R274" s="599"/>
      <c r="S274" s="599"/>
      <c r="T274" s="600"/>
    </row>
    <row r="275" spans="2:23" ht="22.15" customHeight="1" x14ac:dyDescent="0.2">
      <c r="B275" s="667"/>
      <c r="C275" s="379" t="s">
        <v>115</v>
      </c>
      <c r="D275" s="380"/>
      <c r="E275" s="380"/>
      <c r="F275" s="380"/>
      <c r="G275" s="380"/>
      <c r="H275" s="380"/>
      <c r="I275" s="380"/>
      <c r="J275" s="380"/>
      <c r="K275" s="380"/>
      <c r="L275" s="381"/>
      <c r="M275" s="379"/>
      <c r="N275" s="380"/>
      <c r="O275" s="380"/>
      <c r="P275" s="380"/>
      <c r="Q275" s="380"/>
      <c r="R275" s="380"/>
      <c r="S275" s="380"/>
      <c r="T275" s="381"/>
    </row>
    <row r="276" spans="2:23" ht="27.75" customHeight="1" x14ac:dyDescent="0.2">
      <c r="B276" s="667"/>
      <c r="C276" s="357" t="s">
        <v>73</v>
      </c>
      <c r="D276" s="357"/>
      <c r="E276" s="357"/>
      <c r="F276" s="357" t="s">
        <v>349</v>
      </c>
      <c r="G276" s="357"/>
      <c r="H276" s="357" t="s">
        <v>63</v>
      </c>
      <c r="I276" s="357"/>
      <c r="J276" s="357" t="s">
        <v>74</v>
      </c>
      <c r="K276" s="357"/>
      <c r="L276" s="357"/>
      <c r="M276" s="408"/>
      <c r="N276" s="409"/>
      <c r="O276" s="409"/>
      <c r="P276" s="409"/>
      <c r="Q276" s="409"/>
      <c r="R276" s="409"/>
      <c r="S276" s="409"/>
      <c r="T276" s="410"/>
    </row>
    <row r="277" spans="2:23" ht="21.6" customHeight="1" x14ac:dyDescent="0.2">
      <c r="B277" s="667"/>
      <c r="C277" s="397" t="s">
        <v>75</v>
      </c>
      <c r="D277" s="397"/>
      <c r="E277" s="397"/>
      <c r="F277" s="684">
        <v>1</v>
      </c>
      <c r="G277" s="684"/>
      <c r="H277" s="684">
        <v>1</v>
      </c>
      <c r="I277" s="684"/>
      <c r="J277" s="467">
        <f>F277-H277</f>
        <v>0</v>
      </c>
      <c r="K277" s="467"/>
      <c r="L277" s="467"/>
      <c r="M277" s="414"/>
      <c r="N277" s="415"/>
      <c r="O277" s="415"/>
      <c r="P277" s="415"/>
      <c r="Q277" s="415"/>
      <c r="R277" s="415"/>
      <c r="S277" s="415"/>
      <c r="T277" s="416"/>
    </row>
    <row r="278" spans="2:23" ht="24" customHeight="1" x14ac:dyDescent="0.2">
      <c r="B278" s="667"/>
      <c r="C278" s="390" t="s">
        <v>82</v>
      </c>
      <c r="D278" s="390"/>
      <c r="E278" s="390"/>
      <c r="F278" s="390"/>
      <c r="G278" s="390" t="s">
        <v>45</v>
      </c>
      <c r="H278" s="390"/>
      <c r="I278" s="390"/>
      <c r="J278" s="390"/>
      <c r="K278" s="402" t="s">
        <v>558</v>
      </c>
      <c r="L278" s="403"/>
      <c r="M278" s="403"/>
      <c r="N278" s="403"/>
      <c r="O278" s="403"/>
      <c r="P278" s="403"/>
      <c r="Q278" s="403"/>
      <c r="R278" s="403"/>
      <c r="S278" s="403"/>
      <c r="T278" s="404"/>
    </row>
    <row r="279" spans="2:23" ht="24.4" customHeight="1" x14ac:dyDescent="0.2">
      <c r="B279" s="667"/>
      <c r="C279" s="390" t="s">
        <v>84</v>
      </c>
      <c r="D279" s="390"/>
      <c r="E279" s="390" t="s">
        <v>350</v>
      </c>
      <c r="F279" s="390"/>
      <c r="G279" s="390"/>
      <c r="H279" s="390"/>
      <c r="I279" s="390"/>
      <c r="J279" s="390"/>
      <c r="K279" s="405"/>
      <c r="L279" s="406"/>
      <c r="M279" s="406"/>
      <c r="N279" s="406"/>
      <c r="O279" s="406"/>
      <c r="P279" s="406"/>
      <c r="Q279" s="406"/>
      <c r="R279" s="406"/>
      <c r="S279" s="406"/>
      <c r="T279" s="407"/>
    </row>
    <row r="280" spans="2:23" ht="27.75" customHeight="1" x14ac:dyDescent="0.2">
      <c r="B280" s="434"/>
      <c r="C280" s="537"/>
      <c r="D280" s="537"/>
      <c r="E280" s="537"/>
      <c r="F280" s="537"/>
      <c r="G280" s="537"/>
      <c r="H280" s="537"/>
      <c r="I280" s="537"/>
      <c r="J280" s="537"/>
      <c r="K280" s="537"/>
      <c r="L280" s="537"/>
      <c r="M280" s="537"/>
      <c r="N280" s="537"/>
      <c r="O280" s="537"/>
      <c r="P280" s="537"/>
      <c r="Q280" s="537"/>
      <c r="R280" s="537"/>
      <c r="S280" s="537"/>
      <c r="T280" s="435"/>
    </row>
    <row r="281" spans="2:23" ht="25.9" customHeight="1" x14ac:dyDescent="0.2">
      <c r="B281" s="568" t="s">
        <v>102</v>
      </c>
      <c r="C281" s="569"/>
      <c r="D281" s="569"/>
      <c r="E281" s="569"/>
      <c r="F281" s="569"/>
      <c r="G281" s="569"/>
      <c r="H281" s="569"/>
      <c r="I281" s="569"/>
      <c r="J281" s="569"/>
      <c r="K281" s="569"/>
      <c r="L281" s="569"/>
      <c r="M281" s="569"/>
      <c r="N281" s="569"/>
      <c r="O281" s="569"/>
      <c r="P281" s="569"/>
      <c r="Q281" s="569"/>
      <c r="R281" s="569"/>
      <c r="S281" s="569"/>
      <c r="T281" s="570"/>
    </row>
    <row r="282" spans="2:23" ht="23.45" customHeight="1" x14ac:dyDescent="0.2">
      <c r="B282" s="470" t="s">
        <v>47</v>
      </c>
      <c r="C282" s="471"/>
      <c r="D282" s="471"/>
      <c r="E282" s="471"/>
      <c r="F282" s="472"/>
      <c r="G282" s="536" t="s">
        <v>103</v>
      </c>
      <c r="H282" s="536"/>
      <c r="I282" s="536"/>
      <c r="J282" s="536"/>
      <c r="K282" s="536"/>
      <c r="L282" s="536"/>
      <c r="M282" s="536"/>
      <c r="N282" s="536"/>
      <c r="O282" s="536"/>
      <c r="P282" s="536"/>
      <c r="Q282" s="536"/>
      <c r="R282" s="536"/>
      <c r="S282" s="470" t="s">
        <v>104</v>
      </c>
      <c r="T282" s="472"/>
    </row>
    <row r="283" spans="2:23" ht="206.45" hidden="1" customHeight="1" x14ac:dyDescent="0.2">
      <c r="B283" s="357" t="s">
        <v>341</v>
      </c>
      <c r="C283" s="357"/>
      <c r="D283" s="357"/>
      <c r="E283" s="357"/>
      <c r="F283" s="357"/>
      <c r="G283" s="619"/>
      <c r="H283" s="619"/>
      <c r="I283" s="619"/>
      <c r="J283" s="619"/>
      <c r="K283" s="619"/>
      <c r="L283" s="619"/>
      <c r="M283" s="619"/>
      <c r="N283" s="619"/>
      <c r="O283" s="619"/>
      <c r="P283" s="619"/>
      <c r="Q283" s="619"/>
      <c r="R283" s="619"/>
      <c r="S283" s="440" t="s">
        <v>520</v>
      </c>
      <c r="T283" s="442"/>
      <c r="V283" s="567"/>
      <c r="W283" s="567"/>
    </row>
    <row r="284" spans="2:23" ht="151.9" customHeight="1" x14ac:dyDescent="0.2">
      <c r="B284" s="357" t="s">
        <v>816</v>
      </c>
      <c r="C284" s="357"/>
      <c r="D284" s="357"/>
      <c r="E284" s="357"/>
      <c r="F284" s="357"/>
      <c r="G284" s="397" t="s">
        <v>1109</v>
      </c>
      <c r="H284" s="397"/>
      <c r="I284" s="397"/>
      <c r="J284" s="397"/>
      <c r="K284" s="397"/>
      <c r="L284" s="397"/>
      <c r="M284" s="397"/>
      <c r="N284" s="397"/>
      <c r="O284" s="397"/>
      <c r="P284" s="397"/>
      <c r="Q284" s="397"/>
      <c r="R284" s="397"/>
      <c r="S284" s="440" t="s">
        <v>520</v>
      </c>
      <c r="T284" s="442"/>
      <c r="U284" s="283"/>
    </row>
    <row r="285" spans="2:23" ht="133.15" customHeight="1" x14ac:dyDescent="0.2">
      <c r="B285" s="357" t="s">
        <v>817</v>
      </c>
      <c r="C285" s="357"/>
      <c r="D285" s="357"/>
      <c r="E285" s="357"/>
      <c r="F285" s="357"/>
      <c r="G285" s="473" t="s">
        <v>1137</v>
      </c>
      <c r="H285" s="474"/>
      <c r="I285" s="474"/>
      <c r="J285" s="474"/>
      <c r="K285" s="474"/>
      <c r="L285" s="474"/>
      <c r="M285" s="474"/>
      <c r="N285" s="474"/>
      <c r="O285" s="474"/>
      <c r="P285" s="474"/>
      <c r="Q285" s="474"/>
      <c r="R285" s="475"/>
      <c r="S285" s="440" t="s">
        <v>469</v>
      </c>
      <c r="T285" s="442"/>
      <c r="U285" s="283"/>
    </row>
    <row r="286" spans="2:23" ht="36.6" customHeight="1" x14ac:dyDescent="0.2">
      <c r="B286" s="357" t="s">
        <v>521</v>
      </c>
      <c r="C286" s="357"/>
      <c r="D286" s="357"/>
      <c r="E286" s="357"/>
      <c r="F286" s="357"/>
      <c r="G286" s="473" t="s">
        <v>1220</v>
      </c>
      <c r="H286" s="474"/>
      <c r="I286" s="474"/>
      <c r="J286" s="474"/>
      <c r="K286" s="474"/>
      <c r="L286" s="474"/>
      <c r="M286" s="474"/>
      <c r="N286" s="474"/>
      <c r="O286" s="474"/>
      <c r="P286" s="474"/>
      <c r="Q286" s="474"/>
      <c r="R286" s="475"/>
      <c r="S286" s="440"/>
      <c r="T286" s="442"/>
      <c r="U286" s="283"/>
    </row>
    <row r="287" spans="2:23" ht="36" customHeight="1" x14ac:dyDescent="0.2">
      <c r="B287" s="571" t="s">
        <v>471</v>
      </c>
      <c r="C287" s="571"/>
      <c r="D287" s="571"/>
      <c r="E287" s="571"/>
      <c r="F287" s="571"/>
      <c r="G287" s="572" t="s">
        <v>1221</v>
      </c>
      <c r="H287" s="573"/>
      <c r="I287" s="573"/>
      <c r="J287" s="573"/>
      <c r="K287" s="573"/>
      <c r="L287" s="573"/>
      <c r="M287" s="573"/>
      <c r="N287" s="573"/>
      <c r="O287" s="573"/>
      <c r="P287" s="573"/>
      <c r="Q287" s="573"/>
      <c r="R287" s="574"/>
      <c r="S287" s="440"/>
      <c r="T287" s="442"/>
      <c r="U287" s="283"/>
    </row>
    <row r="288" spans="2:23" ht="26.25" customHeight="1" x14ac:dyDescent="0.2">
      <c r="B288" s="568" t="s">
        <v>482</v>
      </c>
      <c r="C288" s="569"/>
      <c r="D288" s="569"/>
      <c r="E288" s="569"/>
      <c r="F288" s="569"/>
      <c r="G288" s="569"/>
      <c r="H288" s="569"/>
      <c r="I288" s="569"/>
      <c r="J288" s="569"/>
      <c r="K288" s="569"/>
      <c r="L288" s="569"/>
      <c r="M288" s="569"/>
      <c r="N288" s="569"/>
      <c r="O288" s="569"/>
      <c r="P288" s="569"/>
      <c r="Q288" s="569"/>
      <c r="R288" s="569"/>
      <c r="S288" s="569"/>
      <c r="T288" s="570"/>
    </row>
    <row r="289" spans="1:24" ht="23.25" customHeight="1" x14ac:dyDescent="0.2">
      <c r="B289" s="616" t="s">
        <v>47</v>
      </c>
      <c r="C289" s="617"/>
      <c r="D289" s="617"/>
      <c r="E289" s="617"/>
      <c r="F289" s="618"/>
      <c r="G289" s="470" t="s">
        <v>103</v>
      </c>
      <c r="H289" s="471"/>
      <c r="I289" s="471"/>
      <c r="J289" s="471"/>
      <c r="K289" s="471"/>
      <c r="L289" s="471"/>
      <c r="M289" s="471"/>
      <c r="N289" s="471"/>
      <c r="O289" s="471"/>
      <c r="P289" s="471"/>
      <c r="Q289" s="471"/>
      <c r="R289" s="472"/>
      <c r="S289" s="470" t="s">
        <v>104</v>
      </c>
      <c r="T289" s="472"/>
    </row>
    <row r="290" spans="1:24" ht="255.6" customHeight="1" x14ac:dyDescent="0.2">
      <c r="B290" s="593" t="s">
        <v>1200</v>
      </c>
      <c r="C290" s="594"/>
      <c r="D290" s="594"/>
      <c r="E290" s="594"/>
      <c r="F290" s="595"/>
      <c r="G290" s="757" t="s">
        <v>1194</v>
      </c>
      <c r="H290" s="758"/>
      <c r="I290" s="758"/>
      <c r="J290" s="758"/>
      <c r="K290" s="758"/>
      <c r="L290" s="758"/>
      <c r="M290" s="758"/>
      <c r="N290" s="758"/>
      <c r="O290" s="758"/>
      <c r="P290" s="758"/>
      <c r="Q290" s="758"/>
      <c r="R290" s="759"/>
      <c r="S290" s="408" t="s">
        <v>1195</v>
      </c>
      <c r="T290" s="410"/>
      <c r="U290" s="283"/>
    </row>
    <row r="291" spans="1:24" ht="409.15" customHeight="1" x14ac:dyDescent="0.2">
      <c r="B291" s="753" t="s">
        <v>1087</v>
      </c>
      <c r="C291" s="754"/>
      <c r="D291" s="754"/>
      <c r="E291" s="754"/>
      <c r="F291" s="755"/>
      <c r="G291" s="408" t="s">
        <v>1198</v>
      </c>
      <c r="H291" s="409"/>
      <c r="I291" s="409"/>
      <c r="J291" s="409"/>
      <c r="K291" s="409"/>
      <c r="L291" s="409"/>
      <c r="M291" s="409"/>
      <c r="N291" s="409"/>
      <c r="O291" s="409"/>
      <c r="P291" s="409"/>
      <c r="Q291" s="409"/>
      <c r="R291" s="410"/>
      <c r="S291" s="408" t="s">
        <v>893</v>
      </c>
      <c r="T291" s="410"/>
      <c r="U291" s="283"/>
    </row>
    <row r="292" spans="1:24" ht="169.15" customHeight="1" x14ac:dyDescent="0.2">
      <c r="B292" s="756"/>
      <c r="C292" s="478"/>
      <c r="D292" s="478"/>
      <c r="E292" s="478"/>
      <c r="F292" s="479"/>
      <c r="G292" s="414"/>
      <c r="H292" s="415"/>
      <c r="I292" s="415"/>
      <c r="J292" s="415"/>
      <c r="K292" s="415"/>
      <c r="L292" s="415"/>
      <c r="M292" s="415"/>
      <c r="N292" s="415"/>
      <c r="O292" s="415"/>
      <c r="P292" s="415"/>
      <c r="Q292" s="415"/>
      <c r="R292" s="416"/>
      <c r="S292" s="414"/>
      <c r="T292" s="416"/>
      <c r="U292" s="283"/>
    </row>
    <row r="293" spans="1:24" ht="178.15" customHeight="1" x14ac:dyDescent="0.2">
      <c r="B293" s="627" t="s">
        <v>1199</v>
      </c>
      <c r="C293" s="628"/>
      <c r="D293" s="628"/>
      <c r="E293" s="628"/>
      <c r="F293" s="629"/>
      <c r="G293" s="473" t="s">
        <v>1196</v>
      </c>
      <c r="H293" s="474"/>
      <c r="I293" s="474"/>
      <c r="J293" s="474"/>
      <c r="K293" s="474"/>
      <c r="L293" s="474"/>
      <c r="M293" s="474"/>
      <c r="N293" s="474"/>
      <c r="O293" s="474"/>
      <c r="P293" s="474"/>
      <c r="Q293" s="474"/>
      <c r="R293" s="475"/>
      <c r="S293" s="440" t="s">
        <v>1197</v>
      </c>
      <c r="T293" s="442"/>
      <c r="U293" s="283"/>
    </row>
    <row r="294" spans="1:24" ht="94.5" customHeight="1" x14ac:dyDescent="0.2">
      <c r="B294" s="616" t="s">
        <v>501</v>
      </c>
      <c r="C294" s="617"/>
      <c r="D294" s="617"/>
      <c r="E294" s="617"/>
      <c r="F294" s="618"/>
      <c r="G294" s="470" t="s">
        <v>103</v>
      </c>
      <c r="H294" s="471"/>
      <c r="I294" s="471"/>
      <c r="J294" s="471"/>
      <c r="K294" s="471"/>
      <c r="L294" s="471"/>
      <c r="M294" s="471"/>
      <c r="N294" s="471"/>
      <c r="O294" s="471"/>
      <c r="P294" s="471"/>
      <c r="Q294" s="471"/>
      <c r="R294" s="472"/>
      <c r="S294" s="470" t="s">
        <v>104</v>
      </c>
      <c r="T294" s="472"/>
      <c r="U294" s="283"/>
    </row>
    <row r="295" spans="1:24" ht="223.9" customHeight="1" x14ac:dyDescent="0.2">
      <c r="B295" s="408"/>
      <c r="C295" s="409"/>
      <c r="D295" s="409"/>
      <c r="E295" s="409"/>
      <c r="F295" s="410"/>
      <c r="G295" s="613" t="s">
        <v>906</v>
      </c>
      <c r="H295" s="614"/>
      <c r="I295" s="614"/>
      <c r="J295" s="614"/>
      <c r="K295" s="614"/>
      <c r="L295" s="614"/>
      <c r="M295" s="614"/>
      <c r="N295" s="614"/>
      <c r="O295" s="614"/>
      <c r="P295" s="614"/>
      <c r="Q295" s="614"/>
      <c r="R295" s="615"/>
      <c r="S295" s="593"/>
      <c r="T295" s="595"/>
      <c r="U295" s="283"/>
      <c r="W295" s="575"/>
      <c r="X295" s="575"/>
    </row>
    <row r="296" spans="1:24" ht="331.15" customHeight="1" x14ac:dyDescent="0.2">
      <c r="B296" s="411"/>
      <c r="C296" s="620"/>
      <c r="D296" s="620"/>
      <c r="E296" s="620"/>
      <c r="F296" s="413"/>
      <c r="G296" s="576" t="s">
        <v>907</v>
      </c>
      <c r="H296" s="577"/>
      <c r="I296" s="577"/>
      <c r="J296" s="577"/>
      <c r="K296" s="577"/>
      <c r="L296" s="577"/>
      <c r="M296" s="577"/>
      <c r="N296" s="577"/>
      <c r="O296" s="577"/>
      <c r="P296" s="577"/>
      <c r="Q296" s="577"/>
      <c r="R296" s="578"/>
      <c r="S296" s="611"/>
      <c r="T296" s="612"/>
      <c r="U296" s="283"/>
      <c r="W296" s="575"/>
      <c r="X296" s="575"/>
    </row>
    <row r="297" spans="1:24" ht="244.15" customHeight="1" x14ac:dyDescent="0.2">
      <c r="A297" s="53"/>
      <c r="B297" s="411"/>
      <c r="C297" s="620"/>
      <c r="D297" s="620"/>
      <c r="E297" s="620"/>
      <c r="F297" s="413"/>
      <c r="G297" s="579" t="s">
        <v>908</v>
      </c>
      <c r="H297" s="580"/>
      <c r="I297" s="580"/>
      <c r="J297" s="580"/>
      <c r="K297" s="580"/>
      <c r="L297" s="580"/>
      <c r="M297" s="580"/>
      <c r="N297" s="580"/>
      <c r="O297" s="580"/>
      <c r="P297" s="580"/>
      <c r="Q297" s="580"/>
      <c r="R297" s="580"/>
      <c r="S297" s="611"/>
      <c r="T297" s="612"/>
      <c r="U297" s="283"/>
      <c r="W297" s="575"/>
      <c r="X297" s="575"/>
    </row>
    <row r="298" spans="1:24" ht="259.89999999999998" customHeight="1" x14ac:dyDescent="0.2">
      <c r="B298" s="411"/>
      <c r="C298" s="620"/>
      <c r="D298" s="620"/>
      <c r="E298" s="620"/>
      <c r="F298" s="413"/>
      <c r="G298" s="579" t="s">
        <v>909</v>
      </c>
      <c r="H298" s="580"/>
      <c r="I298" s="580"/>
      <c r="J298" s="580"/>
      <c r="K298" s="580"/>
      <c r="L298" s="580"/>
      <c r="M298" s="580"/>
      <c r="N298" s="580"/>
      <c r="O298" s="580"/>
      <c r="P298" s="580"/>
      <c r="Q298" s="580"/>
      <c r="R298" s="580"/>
      <c r="S298" s="611"/>
      <c r="T298" s="612"/>
      <c r="U298" s="283"/>
      <c r="W298" s="575"/>
      <c r="X298" s="575"/>
    </row>
    <row r="299" spans="1:24" ht="255" customHeight="1" x14ac:dyDescent="0.2">
      <c r="B299" s="411"/>
      <c r="C299" s="620"/>
      <c r="D299" s="620"/>
      <c r="E299" s="620"/>
      <c r="F299" s="413"/>
      <c r="G299" s="581" t="s">
        <v>910</v>
      </c>
      <c r="H299" s="582"/>
      <c r="I299" s="582"/>
      <c r="J299" s="582"/>
      <c r="K299" s="582"/>
      <c r="L299" s="582"/>
      <c r="M299" s="582"/>
      <c r="N299" s="582"/>
      <c r="O299" s="582"/>
      <c r="P299" s="582"/>
      <c r="Q299" s="582"/>
      <c r="R299" s="582"/>
      <c r="S299" s="611"/>
      <c r="T299" s="612"/>
      <c r="U299" s="283"/>
      <c r="W299" s="575"/>
      <c r="X299" s="575"/>
    </row>
    <row r="300" spans="1:24" ht="232.15" customHeight="1" x14ac:dyDescent="0.2">
      <c r="B300" s="411"/>
      <c r="C300" s="620"/>
      <c r="D300" s="620"/>
      <c r="E300" s="620"/>
      <c r="F300" s="413"/>
      <c r="G300" s="579" t="s">
        <v>911</v>
      </c>
      <c r="H300" s="580"/>
      <c r="I300" s="580"/>
      <c r="J300" s="580"/>
      <c r="K300" s="580"/>
      <c r="L300" s="580"/>
      <c r="M300" s="580"/>
      <c r="N300" s="580"/>
      <c r="O300" s="580"/>
      <c r="P300" s="580"/>
      <c r="Q300" s="580"/>
      <c r="R300" s="580"/>
      <c r="S300" s="611"/>
      <c r="T300" s="612"/>
      <c r="U300" s="283"/>
      <c r="W300" s="575"/>
      <c r="X300" s="575"/>
    </row>
    <row r="301" spans="1:24" ht="208.9" customHeight="1" x14ac:dyDescent="0.2">
      <c r="B301" s="411"/>
      <c r="C301" s="620"/>
      <c r="D301" s="620"/>
      <c r="E301" s="620"/>
      <c r="F301" s="413"/>
      <c r="G301" s="581" t="s">
        <v>912</v>
      </c>
      <c r="H301" s="582"/>
      <c r="I301" s="582"/>
      <c r="J301" s="582"/>
      <c r="K301" s="582"/>
      <c r="L301" s="582"/>
      <c r="M301" s="582"/>
      <c r="N301" s="582"/>
      <c r="O301" s="582"/>
      <c r="P301" s="582"/>
      <c r="Q301" s="582"/>
      <c r="R301" s="582"/>
      <c r="S301" s="611"/>
      <c r="T301" s="612"/>
      <c r="U301" s="283"/>
      <c r="W301" s="575"/>
      <c r="X301" s="575"/>
    </row>
    <row r="302" spans="1:24" ht="210.6" customHeight="1" x14ac:dyDescent="0.2">
      <c r="B302" s="411"/>
      <c r="C302" s="620"/>
      <c r="D302" s="620"/>
      <c r="E302" s="620"/>
      <c r="F302" s="413"/>
      <c r="G302" s="579" t="s">
        <v>913</v>
      </c>
      <c r="H302" s="580"/>
      <c r="I302" s="580"/>
      <c r="J302" s="580"/>
      <c r="K302" s="580"/>
      <c r="L302" s="580"/>
      <c r="M302" s="580"/>
      <c r="N302" s="580"/>
      <c r="O302" s="580"/>
      <c r="P302" s="580"/>
      <c r="Q302" s="580"/>
      <c r="R302" s="585"/>
      <c r="S302" s="611"/>
      <c r="T302" s="612"/>
      <c r="U302" s="283"/>
      <c r="W302" s="575"/>
      <c r="X302" s="575"/>
    </row>
    <row r="303" spans="1:24" ht="152.44999999999999" customHeight="1" x14ac:dyDescent="0.2">
      <c r="B303" s="411"/>
      <c r="C303" s="620"/>
      <c r="D303" s="620"/>
      <c r="E303" s="620"/>
      <c r="F303" s="413"/>
      <c r="G303" s="579" t="s">
        <v>914</v>
      </c>
      <c r="H303" s="580"/>
      <c r="I303" s="580"/>
      <c r="J303" s="580"/>
      <c r="K303" s="580"/>
      <c r="L303" s="580"/>
      <c r="M303" s="580"/>
      <c r="N303" s="580"/>
      <c r="O303" s="580"/>
      <c r="P303" s="580"/>
      <c r="Q303" s="580"/>
      <c r="R303" s="585"/>
      <c r="S303" s="611"/>
      <c r="T303" s="612"/>
      <c r="U303" s="283"/>
      <c r="W303" s="575"/>
      <c r="X303" s="575"/>
    </row>
    <row r="304" spans="1:24" ht="275.45" customHeight="1" x14ac:dyDescent="0.2">
      <c r="B304" s="411"/>
      <c r="C304" s="620"/>
      <c r="D304" s="620"/>
      <c r="E304" s="620"/>
      <c r="F304" s="413"/>
      <c r="G304" s="579" t="s">
        <v>1128</v>
      </c>
      <c r="H304" s="583"/>
      <c r="I304" s="583"/>
      <c r="J304" s="583"/>
      <c r="K304" s="583"/>
      <c r="L304" s="583"/>
      <c r="M304" s="583"/>
      <c r="N304" s="583"/>
      <c r="O304" s="583"/>
      <c r="P304" s="583"/>
      <c r="Q304" s="583"/>
      <c r="R304" s="584"/>
      <c r="S304" s="611"/>
      <c r="T304" s="612"/>
      <c r="U304" s="283"/>
      <c r="W304" s="575"/>
      <c r="X304" s="575"/>
    </row>
    <row r="305" spans="2:24" ht="372.6" customHeight="1" x14ac:dyDescent="0.2">
      <c r="B305" s="411"/>
      <c r="C305" s="620"/>
      <c r="D305" s="620"/>
      <c r="E305" s="620"/>
      <c r="F305" s="413"/>
      <c r="G305" s="579" t="s">
        <v>1083</v>
      </c>
      <c r="H305" s="580"/>
      <c r="I305" s="580"/>
      <c r="J305" s="580"/>
      <c r="K305" s="580"/>
      <c r="L305" s="580"/>
      <c r="M305" s="580"/>
      <c r="N305" s="580"/>
      <c r="O305" s="580"/>
      <c r="P305" s="580"/>
      <c r="Q305" s="580"/>
      <c r="R305" s="580"/>
      <c r="S305" s="611"/>
      <c r="T305" s="612"/>
      <c r="U305" s="283"/>
      <c r="W305" s="575"/>
      <c r="X305" s="575"/>
    </row>
    <row r="306" spans="2:24" ht="408.6" customHeight="1" x14ac:dyDescent="0.2">
      <c r="B306" s="411"/>
      <c r="C306" s="620"/>
      <c r="D306" s="620"/>
      <c r="E306" s="620"/>
      <c r="F306" s="413"/>
      <c r="G306" s="587" t="s">
        <v>915</v>
      </c>
      <c r="H306" s="588"/>
      <c r="I306" s="588"/>
      <c r="J306" s="588"/>
      <c r="K306" s="588"/>
      <c r="L306" s="588"/>
      <c r="M306" s="588"/>
      <c r="N306" s="588"/>
      <c r="O306" s="588"/>
      <c r="P306" s="588"/>
      <c r="Q306" s="588"/>
      <c r="R306" s="589"/>
      <c r="S306" s="611"/>
      <c r="T306" s="612"/>
      <c r="U306" s="283"/>
      <c r="W306" s="575"/>
      <c r="X306" s="575"/>
    </row>
    <row r="307" spans="2:24" ht="96" customHeight="1" x14ac:dyDescent="0.2">
      <c r="B307" s="411"/>
      <c r="C307" s="620"/>
      <c r="D307" s="620"/>
      <c r="E307" s="620"/>
      <c r="F307" s="413"/>
      <c r="G307" s="590"/>
      <c r="H307" s="591"/>
      <c r="I307" s="591"/>
      <c r="J307" s="591"/>
      <c r="K307" s="591"/>
      <c r="L307" s="591"/>
      <c r="M307" s="591"/>
      <c r="N307" s="591"/>
      <c r="O307" s="591"/>
      <c r="P307" s="591"/>
      <c r="Q307" s="591"/>
      <c r="R307" s="592"/>
      <c r="S307" s="611"/>
      <c r="T307" s="612"/>
      <c r="U307" s="283"/>
      <c r="W307" s="575"/>
      <c r="X307" s="575"/>
    </row>
    <row r="308" spans="2:24" ht="217.9" customHeight="1" x14ac:dyDescent="0.2">
      <c r="B308" s="411"/>
      <c r="C308" s="620"/>
      <c r="D308" s="620"/>
      <c r="E308" s="620"/>
      <c r="F308" s="413"/>
      <c r="G308" s="579" t="s">
        <v>1226</v>
      </c>
      <c r="H308" s="580"/>
      <c r="I308" s="580"/>
      <c r="J308" s="580"/>
      <c r="K308" s="580"/>
      <c r="L308" s="580"/>
      <c r="M308" s="580"/>
      <c r="N308" s="580"/>
      <c r="O308" s="580"/>
      <c r="P308" s="580"/>
      <c r="Q308" s="580"/>
      <c r="R308" s="580"/>
      <c r="S308" s="611"/>
      <c r="T308" s="612"/>
      <c r="U308" s="283"/>
      <c r="W308" s="575"/>
      <c r="X308" s="575"/>
    </row>
    <row r="309" spans="2:24" ht="377.45" customHeight="1" x14ac:dyDescent="0.2">
      <c r="B309" s="411"/>
      <c r="C309" s="620"/>
      <c r="D309" s="620"/>
      <c r="E309" s="620"/>
      <c r="F309" s="413"/>
      <c r="G309" s="579" t="s">
        <v>1227</v>
      </c>
      <c r="H309" s="580"/>
      <c r="I309" s="580"/>
      <c r="J309" s="580"/>
      <c r="K309" s="580"/>
      <c r="L309" s="580"/>
      <c r="M309" s="580"/>
      <c r="N309" s="580"/>
      <c r="O309" s="580"/>
      <c r="P309" s="580"/>
      <c r="Q309" s="580"/>
      <c r="R309" s="585"/>
      <c r="S309" s="611"/>
      <c r="T309" s="612"/>
      <c r="U309" s="283"/>
      <c r="W309" s="575"/>
      <c r="X309" s="575"/>
    </row>
    <row r="310" spans="2:24" ht="409.15" customHeight="1" x14ac:dyDescent="0.2">
      <c r="B310" s="411"/>
      <c r="C310" s="620"/>
      <c r="D310" s="620"/>
      <c r="E310" s="620"/>
      <c r="F310" s="413"/>
      <c r="G310" s="587" t="s">
        <v>1129</v>
      </c>
      <c r="H310" s="588"/>
      <c r="I310" s="588"/>
      <c r="J310" s="588"/>
      <c r="K310" s="588"/>
      <c r="L310" s="588"/>
      <c r="M310" s="588"/>
      <c r="N310" s="588"/>
      <c r="O310" s="588"/>
      <c r="P310" s="588"/>
      <c r="Q310" s="588"/>
      <c r="R310" s="589"/>
      <c r="S310" s="611"/>
      <c r="T310" s="612"/>
      <c r="U310" s="283"/>
      <c r="W310" s="575"/>
      <c r="X310" s="575"/>
    </row>
    <row r="311" spans="2:24" ht="27.6" customHeight="1" x14ac:dyDescent="0.2">
      <c r="B311" s="411"/>
      <c r="C311" s="620"/>
      <c r="D311" s="620"/>
      <c r="E311" s="620"/>
      <c r="F311" s="413"/>
      <c r="G311" s="590"/>
      <c r="H311" s="591"/>
      <c r="I311" s="591"/>
      <c r="J311" s="591"/>
      <c r="K311" s="591"/>
      <c r="L311" s="591"/>
      <c r="M311" s="591"/>
      <c r="N311" s="591"/>
      <c r="O311" s="591"/>
      <c r="P311" s="591"/>
      <c r="Q311" s="591"/>
      <c r="R311" s="592"/>
      <c r="S311" s="611"/>
      <c r="T311" s="612"/>
      <c r="U311" s="283"/>
      <c r="W311" s="575"/>
      <c r="X311" s="575"/>
    </row>
    <row r="312" spans="2:24" ht="409.15" customHeight="1" x14ac:dyDescent="0.2">
      <c r="B312" s="411"/>
      <c r="C312" s="620"/>
      <c r="D312" s="620"/>
      <c r="E312" s="620"/>
      <c r="F312" s="413"/>
      <c r="G312" s="587" t="s">
        <v>916</v>
      </c>
      <c r="H312" s="588"/>
      <c r="I312" s="588"/>
      <c r="J312" s="588"/>
      <c r="K312" s="588"/>
      <c r="L312" s="588"/>
      <c r="M312" s="588"/>
      <c r="N312" s="588"/>
      <c r="O312" s="588"/>
      <c r="P312" s="588"/>
      <c r="Q312" s="588"/>
      <c r="R312" s="589"/>
      <c r="S312" s="611"/>
      <c r="T312" s="612"/>
      <c r="U312" s="283"/>
      <c r="W312" s="575"/>
      <c r="X312" s="575"/>
    </row>
    <row r="313" spans="2:24" ht="125.45" customHeight="1" x14ac:dyDescent="0.2">
      <c r="B313" s="411"/>
      <c r="C313" s="620"/>
      <c r="D313" s="620"/>
      <c r="E313" s="620"/>
      <c r="F313" s="413"/>
      <c r="G313" s="590"/>
      <c r="H313" s="591"/>
      <c r="I313" s="591"/>
      <c r="J313" s="591"/>
      <c r="K313" s="591"/>
      <c r="L313" s="591"/>
      <c r="M313" s="591"/>
      <c r="N313" s="591"/>
      <c r="O313" s="591"/>
      <c r="P313" s="591"/>
      <c r="Q313" s="591"/>
      <c r="R313" s="592"/>
      <c r="S313" s="611"/>
      <c r="T313" s="612"/>
      <c r="U313" s="283"/>
      <c r="W313" s="575"/>
      <c r="X313" s="575"/>
    </row>
    <row r="314" spans="2:24" ht="369" customHeight="1" x14ac:dyDescent="0.2">
      <c r="B314" s="411"/>
      <c r="C314" s="620"/>
      <c r="D314" s="620"/>
      <c r="E314" s="620"/>
      <c r="F314" s="413"/>
      <c r="G314" s="586" t="s">
        <v>917</v>
      </c>
      <c r="H314" s="751"/>
      <c r="I314" s="751"/>
      <c r="J314" s="751"/>
      <c r="K314" s="751"/>
      <c r="L314" s="751"/>
      <c r="M314" s="751"/>
      <c r="N314" s="751"/>
      <c r="O314" s="751"/>
      <c r="P314" s="751"/>
      <c r="Q314" s="751"/>
      <c r="R314" s="752"/>
      <c r="S314" s="611"/>
      <c r="T314" s="612"/>
      <c r="U314" s="283"/>
      <c r="W314" s="575"/>
      <c r="X314" s="575"/>
    </row>
    <row r="315" spans="2:24" ht="204.6" customHeight="1" x14ac:dyDescent="0.2">
      <c r="B315" s="411"/>
      <c r="C315" s="620"/>
      <c r="D315" s="620"/>
      <c r="E315" s="620"/>
      <c r="F315" s="413"/>
      <c r="G315" s="579" t="s">
        <v>918</v>
      </c>
      <c r="H315" s="580"/>
      <c r="I315" s="580"/>
      <c r="J315" s="580"/>
      <c r="K315" s="580"/>
      <c r="L315" s="580"/>
      <c r="M315" s="580"/>
      <c r="N315" s="580"/>
      <c r="O315" s="580"/>
      <c r="P315" s="580"/>
      <c r="Q315" s="580"/>
      <c r="R315" s="580"/>
      <c r="S315" s="611"/>
      <c r="T315" s="612"/>
      <c r="U315" s="283"/>
      <c r="W315" s="575"/>
      <c r="X315" s="575"/>
    </row>
    <row r="316" spans="2:24" ht="206.45" customHeight="1" x14ac:dyDescent="0.2">
      <c r="B316" s="411"/>
      <c r="C316" s="620"/>
      <c r="D316" s="620"/>
      <c r="E316" s="620"/>
      <c r="F316" s="413"/>
      <c r="G316" s="596" t="s">
        <v>761</v>
      </c>
      <c r="H316" s="597"/>
      <c r="I316" s="597"/>
      <c r="J316" s="597"/>
      <c r="K316" s="597"/>
      <c r="L316" s="597"/>
      <c r="M316" s="597"/>
      <c r="N316" s="597"/>
      <c r="O316" s="597"/>
      <c r="P316" s="597"/>
      <c r="Q316" s="597"/>
      <c r="R316" s="597"/>
      <c r="S316" s="611"/>
      <c r="T316" s="612"/>
      <c r="U316" s="283"/>
      <c r="W316" s="575"/>
      <c r="X316" s="575"/>
    </row>
    <row r="317" spans="2:24" ht="312.60000000000002" customHeight="1" x14ac:dyDescent="0.2">
      <c r="B317" s="411"/>
      <c r="C317" s="620"/>
      <c r="D317" s="620"/>
      <c r="E317" s="620"/>
      <c r="F317" s="413"/>
      <c r="G317" s="579" t="s">
        <v>919</v>
      </c>
      <c r="H317" s="583"/>
      <c r="I317" s="583"/>
      <c r="J317" s="583"/>
      <c r="K317" s="583"/>
      <c r="L317" s="583"/>
      <c r="M317" s="583"/>
      <c r="N317" s="583"/>
      <c r="O317" s="583"/>
      <c r="P317" s="583"/>
      <c r="Q317" s="583"/>
      <c r="R317" s="584"/>
      <c r="S317" s="611"/>
      <c r="T317" s="612"/>
      <c r="U317" s="283"/>
      <c r="W317" s="575"/>
      <c r="X317" s="575"/>
    </row>
    <row r="318" spans="2:24" ht="295.89999999999998" customHeight="1" x14ac:dyDescent="0.2">
      <c r="B318" s="411"/>
      <c r="C318" s="620"/>
      <c r="D318" s="620"/>
      <c r="E318" s="620"/>
      <c r="F318" s="413"/>
      <c r="G318" s="579" t="s">
        <v>1085</v>
      </c>
      <c r="H318" s="583"/>
      <c r="I318" s="583"/>
      <c r="J318" s="583"/>
      <c r="K318" s="583"/>
      <c r="L318" s="583"/>
      <c r="M318" s="583"/>
      <c r="N318" s="583"/>
      <c r="O318" s="583"/>
      <c r="P318" s="583"/>
      <c r="Q318" s="583"/>
      <c r="R318" s="584"/>
      <c r="S318" s="611"/>
      <c r="T318" s="612"/>
      <c r="U318" s="283"/>
      <c r="W318" s="575"/>
      <c r="X318" s="575"/>
    </row>
    <row r="319" spans="2:24" ht="408.6" customHeight="1" x14ac:dyDescent="0.2">
      <c r="B319" s="411"/>
      <c r="C319" s="620"/>
      <c r="D319" s="620"/>
      <c r="E319" s="620"/>
      <c r="F319" s="413"/>
      <c r="G319" s="587" t="s">
        <v>1234</v>
      </c>
      <c r="H319" s="588"/>
      <c r="I319" s="588"/>
      <c r="J319" s="588"/>
      <c r="K319" s="588"/>
      <c r="L319" s="588"/>
      <c r="M319" s="588"/>
      <c r="N319" s="588"/>
      <c r="O319" s="588"/>
      <c r="P319" s="588"/>
      <c r="Q319" s="588"/>
      <c r="R319" s="589"/>
      <c r="S319" s="611"/>
      <c r="T319" s="612"/>
      <c r="U319" s="283"/>
      <c r="W319" s="575"/>
      <c r="X319" s="575"/>
    </row>
    <row r="320" spans="2:24" ht="132" customHeight="1" x14ac:dyDescent="0.2">
      <c r="B320" s="411"/>
      <c r="C320" s="620"/>
      <c r="D320" s="620"/>
      <c r="E320" s="620"/>
      <c r="F320" s="413"/>
      <c r="G320" s="590"/>
      <c r="H320" s="591"/>
      <c r="I320" s="591"/>
      <c r="J320" s="591"/>
      <c r="K320" s="591"/>
      <c r="L320" s="591"/>
      <c r="M320" s="591"/>
      <c r="N320" s="591"/>
      <c r="O320" s="591"/>
      <c r="P320" s="591"/>
      <c r="Q320" s="591"/>
      <c r="R320" s="592"/>
      <c r="S320" s="611"/>
      <c r="T320" s="612"/>
      <c r="U320" s="283"/>
      <c r="W320" s="575"/>
      <c r="X320" s="575"/>
    </row>
    <row r="321" spans="2:24" ht="212.45" customHeight="1" x14ac:dyDescent="0.2">
      <c r="B321" s="411"/>
      <c r="C321" s="620"/>
      <c r="D321" s="620"/>
      <c r="E321" s="620"/>
      <c r="F321" s="413"/>
      <c r="G321" s="579" t="s">
        <v>920</v>
      </c>
      <c r="H321" s="580"/>
      <c r="I321" s="580"/>
      <c r="J321" s="580"/>
      <c r="K321" s="580"/>
      <c r="L321" s="580"/>
      <c r="M321" s="580"/>
      <c r="N321" s="580"/>
      <c r="O321" s="580"/>
      <c r="P321" s="580"/>
      <c r="Q321" s="580"/>
      <c r="R321" s="585"/>
      <c r="S321" s="611"/>
      <c r="T321" s="612"/>
      <c r="U321" s="283"/>
      <c r="W321" s="575"/>
      <c r="X321" s="575"/>
    </row>
    <row r="322" spans="2:24" ht="342.6" customHeight="1" x14ac:dyDescent="0.2">
      <c r="B322" s="411"/>
      <c r="C322" s="620"/>
      <c r="D322" s="620"/>
      <c r="E322" s="620"/>
      <c r="F322" s="413"/>
      <c r="G322" s="579" t="s">
        <v>1235</v>
      </c>
      <c r="H322" s="580"/>
      <c r="I322" s="580"/>
      <c r="J322" s="580"/>
      <c r="K322" s="580"/>
      <c r="L322" s="580"/>
      <c r="M322" s="580"/>
      <c r="N322" s="580"/>
      <c r="O322" s="580"/>
      <c r="P322" s="580"/>
      <c r="Q322" s="580"/>
      <c r="R322" s="585"/>
      <c r="S322" s="611"/>
      <c r="T322" s="612"/>
      <c r="U322" s="283"/>
      <c r="W322" s="575"/>
      <c r="X322" s="575"/>
    </row>
    <row r="323" spans="2:24" ht="155.44999999999999" customHeight="1" x14ac:dyDescent="0.2">
      <c r="B323" s="411"/>
      <c r="C323" s="620"/>
      <c r="D323" s="620"/>
      <c r="E323" s="620"/>
      <c r="F323" s="413"/>
      <c r="G323" s="586" t="s">
        <v>1023</v>
      </c>
      <c r="H323" s="583"/>
      <c r="I323" s="583"/>
      <c r="J323" s="583"/>
      <c r="K323" s="583"/>
      <c r="L323" s="583"/>
      <c r="M323" s="583"/>
      <c r="N323" s="583"/>
      <c r="O323" s="583"/>
      <c r="P323" s="583"/>
      <c r="Q323" s="583"/>
      <c r="R323" s="584"/>
      <c r="S323" s="611"/>
      <c r="T323" s="612"/>
      <c r="U323" s="283"/>
      <c r="W323" s="575"/>
      <c r="X323" s="575"/>
    </row>
    <row r="324" spans="2:24" ht="201" customHeight="1" x14ac:dyDescent="0.2">
      <c r="B324" s="411"/>
      <c r="C324" s="620"/>
      <c r="D324" s="620"/>
      <c r="E324" s="620"/>
      <c r="F324" s="413"/>
      <c r="G324" s="586" t="s">
        <v>1236</v>
      </c>
      <c r="H324" s="583"/>
      <c r="I324" s="583"/>
      <c r="J324" s="583"/>
      <c r="K324" s="583"/>
      <c r="L324" s="583"/>
      <c r="M324" s="583"/>
      <c r="N324" s="583"/>
      <c r="O324" s="583"/>
      <c r="P324" s="583"/>
      <c r="Q324" s="583"/>
      <c r="R324" s="584"/>
      <c r="S324" s="611"/>
      <c r="T324" s="612"/>
      <c r="U324" s="283"/>
      <c r="W324" s="575"/>
      <c r="X324" s="575"/>
    </row>
    <row r="325" spans="2:24" ht="145.15" customHeight="1" x14ac:dyDescent="0.2">
      <c r="B325" s="411"/>
      <c r="C325" s="620"/>
      <c r="D325" s="620"/>
      <c r="E325" s="620"/>
      <c r="F325" s="413"/>
      <c r="G325" s="586" t="s">
        <v>1237</v>
      </c>
      <c r="H325" s="583"/>
      <c r="I325" s="583"/>
      <c r="J325" s="583"/>
      <c r="K325" s="583"/>
      <c r="L325" s="583"/>
      <c r="M325" s="583"/>
      <c r="N325" s="583"/>
      <c r="O325" s="583"/>
      <c r="P325" s="583"/>
      <c r="Q325" s="583"/>
      <c r="R325" s="584"/>
      <c r="S325" s="611"/>
      <c r="T325" s="612"/>
      <c r="U325" s="283"/>
      <c r="W325" s="575"/>
      <c r="X325" s="575"/>
    </row>
    <row r="326" spans="2:24" ht="121.9" customHeight="1" x14ac:dyDescent="0.2">
      <c r="B326" s="411"/>
      <c r="C326" s="620"/>
      <c r="D326" s="620"/>
      <c r="E326" s="620"/>
      <c r="F326" s="413"/>
      <c r="G326" s="586" t="s">
        <v>1238</v>
      </c>
      <c r="H326" s="583"/>
      <c r="I326" s="583"/>
      <c r="J326" s="583"/>
      <c r="K326" s="583"/>
      <c r="L326" s="583"/>
      <c r="M326" s="583"/>
      <c r="N326" s="583"/>
      <c r="O326" s="583"/>
      <c r="P326" s="583"/>
      <c r="Q326" s="583"/>
      <c r="R326" s="584"/>
      <c r="S326" s="611"/>
      <c r="T326" s="612"/>
      <c r="U326" s="283"/>
      <c r="W326" s="575"/>
      <c r="X326" s="575"/>
    </row>
    <row r="327" spans="2:24" ht="138" customHeight="1" x14ac:dyDescent="0.2">
      <c r="B327" s="411"/>
      <c r="C327" s="620"/>
      <c r="D327" s="620"/>
      <c r="E327" s="620"/>
      <c r="F327" s="413"/>
      <c r="G327" s="586" t="s">
        <v>1239</v>
      </c>
      <c r="H327" s="583"/>
      <c r="I327" s="583"/>
      <c r="J327" s="583"/>
      <c r="K327" s="583"/>
      <c r="L327" s="583"/>
      <c r="M327" s="583"/>
      <c r="N327" s="583"/>
      <c r="O327" s="583"/>
      <c r="P327" s="583"/>
      <c r="Q327" s="583"/>
      <c r="R327" s="584"/>
      <c r="S327" s="611"/>
      <c r="T327" s="612"/>
      <c r="U327" s="283"/>
      <c r="W327" s="575"/>
      <c r="X327" s="575"/>
    </row>
    <row r="328" spans="2:24" ht="235.9" customHeight="1" x14ac:dyDescent="0.2">
      <c r="B328" s="411"/>
      <c r="C328" s="620"/>
      <c r="D328" s="620"/>
      <c r="E328" s="620"/>
      <c r="F328" s="413"/>
      <c r="G328" s="579" t="s">
        <v>921</v>
      </c>
      <c r="H328" s="580"/>
      <c r="I328" s="580"/>
      <c r="J328" s="580"/>
      <c r="K328" s="580"/>
      <c r="L328" s="580"/>
      <c r="M328" s="580"/>
      <c r="N328" s="580"/>
      <c r="O328" s="580"/>
      <c r="P328" s="580"/>
      <c r="Q328" s="580"/>
      <c r="R328" s="585"/>
      <c r="S328" s="611"/>
      <c r="T328" s="612"/>
      <c r="U328" s="283"/>
      <c r="W328" s="575"/>
      <c r="X328" s="575"/>
    </row>
    <row r="329" spans="2:24" ht="311.45" customHeight="1" x14ac:dyDescent="0.2">
      <c r="B329" s="411"/>
      <c r="C329" s="620"/>
      <c r="D329" s="620"/>
      <c r="E329" s="620"/>
      <c r="F329" s="413"/>
      <c r="G329" s="579" t="s">
        <v>1228</v>
      </c>
      <c r="H329" s="580"/>
      <c r="I329" s="580"/>
      <c r="J329" s="580"/>
      <c r="K329" s="580"/>
      <c r="L329" s="580"/>
      <c r="M329" s="580"/>
      <c r="N329" s="580"/>
      <c r="O329" s="580"/>
      <c r="P329" s="580"/>
      <c r="Q329" s="580"/>
      <c r="R329" s="585"/>
      <c r="S329" s="611"/>
      <c r="T329" s="612"/>
      <c r="U329" s="283"/>
      <c r="W329" s="575"/>
      <c r="X329" s="575"/>
    </row>
    <row r="330" spans="2:24" ht="408.6" customHeight="1" x14ac:dyDescent="0.2">
      <c r="B330" s="411"/>
      <c r="C330" s="620"/>
      <c r="D330" s="620"/>
      <c r="E330" s="620"/>
      <c r="F330" s="413"/>
      <c r="G330" s="587" t="s">
        <v>1229</v>
      </c>
      <c r="H330" s="588"/>
      <c r="I330" s="588"/>
      <c r="J330" s="588"/>
      <c r="K330" s="588"/>
      <c r="L330" s="588"/>
      <c r="M330" s="588"/>
      <c r="N330" s="588"/>
      <c r="O330" s="588"/>
      <c r="P330" s="588"/>
      <c r="Q330" s="588"/>
      <c r="R330" s="589"/>
      <c r="S330" s="611"/>
      <c r="T330" s="612"/>
      <c r="U330" s="283"/>
      <c r="W330" s="575"/>
      <c r="X330" s="575"/>
    </row>
    <row r="331" spans="2:24" ht="276.60000000000002" customHeight="1" x14ac:dyDescent="0.2">
      <c r="B331" s="411"/>
      <c r="C331" s="620"/>
      <c r="D331" s="620"/>
      <c r="E331" s="620"/>
      <c r="F331" s="413"/>
      <c r="G331" s="590"/>
      <c r="H331" s="591"/>
      <c r="I331" s="591"/>
      <c r="J331" s="591"/>
      <c r="K331" s="591"/>
      <c r="L331" s="591"/>
      <c r="M331" s="591"/>
      <c r="N331" s="591"/>
      <c r="O331" s="591"/>
      <c r="P331" s="591"/>
      <c r="Q331" s="591"/>
      <c r="R331" s="592"/>
      <c r="S331" s="611"/>
      <c r="T331" s="612"/>
      <c r="U331" s="283"/>
      <c r="W331" s="575"/>
      <c r="X331" s="575"/>
    </row>
    <row r="332" spans="2:24" ht="408.6" customHeight="1" x14ac:dyDescent="0.2">
      <c r="B332" s="411"/>
      <c r="C332" s="620"/>
      <c r="D332" s="620"/>
      <c r="E332" s="620"/>
      <c r="F332" s="413"/>
      <c r="G332" s="587" t="s">
        <v>1230</v>
      </c>
      <c r="H332" s="588"/>
      <c r="I332" s="588"/>
      <c r="J332" s="588"/>
      <c r="K332" s="588"/>
      <c r="L332" s="588"/>
      <c r="M332" s="588"/>
      <c r="N332" s="588"/>
      <c r="O332" s="588"/>
      <c r="P332" s="588"/>
      <c r="Q332" s="588"/>
      <c r="R332" s="589"/>
      <c r="S332" s="611"/>
      <c r="T332" s="612"/>
      <c r="U332" s="283"/>
      <c r="W332" s="575"/>
      <c r="X332" s="575"/>
    </row>
    <row r="333" spans="2:24" ht="117" customHeight="1" x14ac:dyDescent="0.2">
      <c r="B333" s="411"/>
      <c r="C333" s="620"/>
      <c r="D333" s="620"/>
      <c r="E333" s="620"/>
      <c r="F333" s="413"/>
      <c r="G333" s="590"/>
      <c r="H333" s="591"/>
      <c r="I333" s="591"/>
      <c r="J333" s="591"/>
      <c r="K333" s="591"/>
      <c r="L333" s="591"/>
      <c r="M333" s="591"/>
      <c r="N333" s="591"/>
      <c r="O333" s="591"/>
      <c r="P333" s="591"/>
      <c r="Q333" s="591"/>
      <c r="R333" s="592"/>
      <c r="S333" s="611"/>
      <c r="T333" s="612"/>
      <c r="U333" s="283"/>
      <c r="W333" s="575"/>
      <c r="X333" s="575"/>
    </row>
    <row r="334" spans="2:24" ht="324" customHeight="1" x14ac:dyDescent="0.2">
      <c r="B334" s="411"/>
      <c r="C334" s="620"/>
      <c r="D334" s="620"/>
      <c r="E334" s="620"/>
      <c r="F334" s="413"/>
      <c r="G334" s="579" t="s">
        <v>1231</v>
      </c>
      <c r="H334" s="580"/>
      <c r="I334" s="580"/>
      <c r="J334" s="580"/>
      <c r="K334" s="580"/>
      <c r="L334" s="580"/>
      <c r="M334" s="580"/>
      <c r="N334" s="580"/>
      <c r="O334" s="580"/>
      <c r="P334" s="580"/>
      <c r="Q334" s="580"/>
      <c r="R334" s="585"/>
      <c r="S334" s="611"/>
      <c r="T334" s="612"/>
      <c r="U334" s="283"/>
      <c r="W334" s="575"/>
      <c r="X334" s="575"/>
    </row>
    <row r="335" spans="2:24" ht="150.6" customHeight="1" x14ac:dyDescent="0.2">
      <c r="B335" s="411"/>
      <c r="C335" s="620"/>
      <c r="D335" s="620"/>
      <c r="E335" s="620"/>
      <c r="F335" s="413"/>
      <c r="G335" s="579" t="s">
        <v>922</v>
      </c>
      <c r="H335" s="580"/>
      <c r="I335" s="580"/>
      <c r="J335" s="580"/>
      <c r="K335" s="580"/>
      <c r="L335" s="580"/>
      <c r="M335" s="580"/>
      <c r="N335" s="580"/>
      <c r="O335" s="580"/>
      <c r="P335" s="580"/>
      <c r="Q335" s="580"/>
      <c r="R335" s="585"/>
      <c r="S335" s="611"/>
      <c r="T335" s="612"/>
      <c r="U335" s="283"/>
      <c r="W335" s="575"/>
      <c r="X335" s="575"/>
    </row>
    <row r="336" spans="2:24" ht="181.9" customHeight="1" x14ac:dyDescent="0.2">
      <c r="B336" s="411"/>
      <c r="C336" s="620"/>
      <c r="D336" s="620"/>
      <c r="E336" s="620"/>
      <c r="F336" s="413"/>
      <c r="G336" s="579" t="s">
        <v>1232</v>
      </c>
      <c r="H336" s="580"/>
      <c r="I336" s="580"/>
      <c r="J336" s="580"/>
      <c r="K336" s="580"/>
      <c r="L336" s="580"/>
      <c r="M336" s="580"/>
      <c r="N336" s="580"/>
      <c r="O336" s="580"/>
      <c r="P336" s="580"/>
      <c r="Q336" s="580"/>
      <c r="R336" s="585"/>
      <c r="S336" s="611"/>
      <c r="T336" s="612"/>
      <c r="U336" s="283"/>
      <c r="W336" s="575"/>
      <c r="X336" s="575"/>
    </row>
    <row r="337" spans="2:24" ht="345.6" customHeight="1" x14ac:dyDescent="0.2">
      <c r="B337" s="411"/>
      <c r="C337" s="620"/>
      <c r="D337" s="620"/>
      <c r="E337" s="620"/>
      <c r="F337" s="413"/>
      <c r="G337" s="579" t="s">
        <v>923</v>
      </c>
      <c r="H337" s="580"/>
      <c r="I337" s="580"/>
      <c r="J337" s="580"/>
      <c r="K337" s="580"/>
      <c r="L337" s="580"/>
      <c r="M337" s="580"/>
      <c r="N337" s="580"/>
      <c r="O337" s="580"/>
      <c r="P337" s="580"/>
      <c r="Q337" s="580"/>
      <c r="R337" s="585"/>
      <c r="S337" s="611"/>
      <c r="T337" s="612"/>
      <c r="U337" s="283"/>
      <c r="W337" s="575"/>
      <c r="X337" s="575"/>
    </row>
    <row r="338" spans="2:24" ht="265.14999999999998" customHeight="1" x14ac:dyDescent="0.2">
      <c r="B338" s="411"/>
      <c r="C338" s="620"/>
      <c r="D338" s="620"/>
      <c r="E338" s="620"/>
      <c r="F338" s="413"/>
      <c r="G338" s="579" t="s">
        <v>924</v>
      </c>
      <c r="H338" s="580"/>
      <c r="I338" s="580"/>
      <c r="J338" s="580"/>
      <c r="K338" s="580"/>
      <c r="L338" s="580"/>
      <c r="M338" s="580"/>
      <c r="N338" s="580"/>
      <c r="O338" s="580"/>
      <c r="P338" s="580"/>
      <c r="Q338" s="580"/>
      <c r="R338" s="585"/>
      <c r="S338" s="611"/>
      <c r="T338" s="612"/>
      <c r="U338" s="283"/>
      <c r="W338" s="575"/>
      <c r="X338" s="575"/>
    </row>
    <row r="339" spans="2:24" ht="261" customHeight="1" x14ac:dyDescent="0.2">
      <c r="B339" s="411"/>
      <c r="C339" s="620"/>
      <c r="D339" s="620"/>
      <c r="E339" s="620"/>
      <c r="F339" s="413"/>
      <c r="G339" s="579" t="s">
        <v>1112</v>
      </c>
      <c r="H339" s="580"/>
      <c r="I339" s="580"/>
      <c r="J339" s="580"/>
      <c r="K339" s="580"/>
      <c r="L339" s="580"/>
      <c r="M339" s="580"/>
      <c r="N339" s="580"/>
      <c r="O339" s="580"/>
      <c r="P339" s="580"/>
      <c r="Q339" s="580"/>
      <c r="R339" s="585"/>
      <c r="S339" s="611"/>
      <c r="T339" s="612"/>
      <c r="U339" s="283"/>
      <c r="W339" s="575"/>
      <c r="X339" s="575"/>
    </row>
    <row r="340" spans="2:24" ht="342.6" customHeight="1" x14ac:dyDescent="0.2">
      <c r="B340" s="411"/>
      <c r="C340" s="620"/>
      <c r="D340" s="620"/>
      <c r="E340" s="620"/>
      <c r="F340" s="413"/>
      <c r="G340" s="579" t="s">
        <v>1240</v>
      </c>
      <c r="H340" s="580"/>
      <c r="I340" s="580"/>
      <c r="J340" s="580"/>
      <c r="K340" s="580"/>
      <c r="L340" s="580"/>
      <c r="M340" s="580"/>
      <c r="N340" s="580"/>
      <c r="O340" s="580"/>
      <c r="P340" s="580"/>
      <c r="Q340" s="580"/>
      <c r="R340" s="585"/>
      <c r="S340" s="611"/>
      <c r="T340" s="612"/>
      <c r="U340" s="283"/>
      <c r="W340" s="575"/>
      <c r="X340" s="575"/>
    </row>
    <row r="341" spans="2:24" ht="328.9" customHeight="1" x14ac:dyDescent="0.2">
      <c r="B341" s="411"/>
      <c r="C341" s="620"/>
      <c r="D341" s="620"/>
      <c r="E341" s="620"/>
      <c r="F341" s="413"/>
      <c r="G341" s="579" t="s">
        <v>925</v>
      </c>
      <c r="H341" s="580"/>
      <c r="I341" s="580"/>
      <c r="J341" s="580"/>
      <c r="K341" s="580"/>
      <c r="L341" s="580"/>
      <c r="M341" s="580"/>
      <c r="N341" s="580"/>
      <c r="O341" s="580"/>
      <c r="P341" s="580"/>
      <c r="Q341" s="580"/>
      <c r="R341" s="585"/>
      <c r="S341" s="611"/>
      <c r="T341" s="612"/>
      <c r="U341" s="283"/>
      <c r="W341" s="575"/>
      <c r="X341" s="575"/>
    </row>
    <row r="342" spans="2:24" ht="252.6" customHeight="1" x14ac:dyDescent="0.2">
      <c r="B342" s="411"/>
      <c r="C342" s="620"/>
      <c r="D342" s="620"/>
      <c r="E342" s="620"/>
      <c r="F342" s="413"/>
      <c r="G342" s="579" t="s">
        <v>926</v>
      </c>
      <c r="H342" s="580"/>
      <c r="I342" s="580"/>
      <c r="J342" s="580"/>
      <c r="K342" s="580"/>
      <c r="L342" s="580"/>
      <c r="M342" s="580"/>
      <c r="N342" s="580"/>
      <c r="O342" s="580"/>
      <c r="P342" s="580"/>
      <c r="Q342" s="580"/>
      <c r="R342" s="585"/>
      <c r="S342" s="611"/>
      <c r="T342" s="612"/>
      <c r="U342" s="283"/>
      <c r="W342" s="575"/>
      <c r="X342" s="575"/>
    </row>
    <row r="343" spans="2:24" ht="231.6" customHeight="1" x14ac:dyDescent="0.2">
      <c r="B343" s="411"/>
      <c r="C343" s="620"/>
      <c r="D343" s="620"/>
      <c r="E343" s="620"/>
      <c r="F343" s="413"/>
      <c r="G343" s="579" t="s">
        <v>927</v>
      </c>
      <c r="H343" s="580"/>
      <c r="I343" s="580"/>
      <c r="J343" s="580"/>
      <c r="K343" s="580"/>
      <c r="L343" s="580"/>
      <c r="M343" s="580"/>
      <c r="N343" s="580"/>
      <c r="O343" s="580"/>
      <c r="P343" s="580"/>
      <c r="Q343" s="580"/>
      <c r="R343" s="585"/>
      <c r="S343" s="611"/>
      <c r="T343" s="612"/>
      <c r="U343" s="283"/>
      <c r="W343" s="575"/>
      <c r="X343" s="575"/>
    </row>
    <row r="344" spans="2:24" ht="128.44999999999999" customHeight="1" x14ac:dyDescent="0.2">
      <c r="B344" s="411"/>
      <c r="C344" s="620"/>
      <c r="D344" s="620"/>
      <c r="E344" s="620"/>
      <c r="F344" s="413"/>
      <c r="G344" s="596" t="s">
        <v>894</v>
      </c>
      <c r="H344" s="597"/>
      <c r="I344" s="597"/>
      <c r="J344" s="597"/>
      <c r="K344" s="597"/>
      <c r="L344" s="597"/>
      <c r="M344" s="597"/>
      <c r="N344" s="597"/>
      <c r="O344" s="597"/>
      <c r="P344" s="597"/>
      <c r="Q344" s="597"/>
      <c r="R344" s="633"/>
      <c r="S344" s="611"/>
      <c r="T344" s="612"/>
      <c r="U344" s="283"/>
      <c r="W344" s="575"/>
      <c r="X344" s="575"/>
    </row>
    <row r="345" spans="2:24" ht="137.44999999999999" customHeight="1" x14ac:dyDescent="0.2">
      <c r="B345" s="411"/>
      <c r="C345" s="620"/>
      <c r="D345" s="620"/>
      <c r="E345" s="620"/>
      <c r="F345" s="413"/>
      <c r="G345" s="579" t="s">
        <v>1044</v>
      </c>
      <c r="H345" s="580"/>
      <c r="I345" s="580"/>
      <c r="J345" s="580"/>
      <c r="K345" s="580"/>
      <c r="L345" s="580"/>
      <c r="M345" s="580"/>
      <c r="N345" s="580"/>
      <c r="O345" s="580"/>
      <c r="P345" s="580"/>
      <c r="Q345" s="580"/>
      <c r="R345" s="585"/>
      <c r="S345" s="611"/>
      <c r="T345" s="612"/>
      <c r="U345" s="283"/>
      <c r="W345" s="575"/>
      <c r="X345" s="575"/>
    </row>
    <row r="346" spans="2:24" ht="409.15" customHeight="1" x14ac:dyDescent="0.2">
      <c r="B346" s="411"/>
      <c r="C346" s="620"/>
      <c r="D346" s="620"/>
      <c r="E346" s="620"/>
      <c r="F346" s="413"/>
      <c r="G346" s="587" t="s">
        <v>1233</v>
      </c>
      <c r="H346" s="588"/>
      <c r="I346" s="588"/>
      <c r="J346" s="588"/>
      <c r="K346" s="588"/>
      <c r="L346" s="588"/>
      <c r="M346" s="588"/>
      <c r="N346" s="588"/>
      <c r="O346" s="588"/>
      <c r="P346" s="588"/>
      <c r="Q346" s="588"/>
      <c r="R346" s="589"/>
      <c r="S346" s="611"/>
      <c r="T346" s="612"/>
      <c r="U346" s="283"/>
      <c r="W346" s="110"/>
      <c r="X346" s="110"/>
    </row>
    <row r="347" spans="2:24" ht="217.9" customHeight="1" thickBot="1" x14ac:dyDescent="0.25">
      <c r="B347" s="411"/>
      <c r="C347" s="620"/>
      <c r="D347" s="620"/>
      <c r="E347" s="620"/>
      <c r="F347" s="413"/>
      <c r="G347" s="624"/>
      <c r="H347" s="625"/>
      <c r="I347" s="625"/>
      <c r="J347" s="625"/>
      <c r="K347" s="625"/>
      <c r="L347" s="625"/>
      <c r="M347" s="625"/>
      <c r="N347" s="625"/>
      <c r="O347" s="625"/>
      <c r="P347" s="625"/>
      <c r="Q347" s="625"/>
      <c r="R347" s="626"/>
      <c r="S347" s="611"/>
      <c r="T347" s="612"/>
      <c r="U347" s="283"/>
      <c r="W347" s="112"/>
      <c r="X347" s="112"/>
    </row>
    <row r="348" spans="2:24" ht="251.45" customHeight="1" x14ac:dyDescent="0.2">
      <c r="B348" s="276"/>
      <c r="C348" s="277"/>
      <c r="D348" s="277"/>
      <c r="E348" s="277"/>
      <c r="F348" s="277"/>
      <c r="G348" s="621" t="s">
        <v>1084</v>
      </c>
      <c r="H348" s="622"/>
      <c r="I348" s="622"/>
      <c r="J348" s="622"/>
      <c r="K348" s="622"/>
      <c r="L348" s="622"/>
      <c r="M348" s="622"/>
      <c r="N348" s="622"/>
      <c r="O348" s="622"/>
      <c r="P348" s="622"/>
      <c r="Q348" s="622"/>
      <c r="R348" s="623"/>
      <c r="S348" s="611"/>
      <c r="T348" s="612"/>
      <c r="U348" s="283"/>
      <c r="W348" s="112"/>
      <c r="X348" s="112"/>
    </row>
    <row r="349" spans="2:24" ht="114.6" customHeight="1" x14ac:dyDescent="0.2">
      <c r="B349" s="370" t="s">
        <v>933</v>
      </c>
      <c r="C349" s="371"/>
      <c r="D349" s="371"/>
      <c r="E349" s="371"/>
      <c r="F349" s="371"/>
      <c r="G349" s="634" t="s">
        <v>928</v>
      </c>
      <c r="H349" s="634"/>
      <c r="I349" s="634"/>
      <c r="J349" s="634"/>
      <c r="K349" s="634"/>
      <c r="L349" s="634"/>
      <c r="M349" s="634"/>
      <c r="N349" s="634"/>
      <c r="O349" s="634"/>
      <c r="P349" s="634"/>
      <c r="Q349" s="634"/>
      <c r="R349" s="634"/>
      <c r="S349" s="593"/>
      <c r="T349" s="595"/>
      <c r="U349" s="283"/>
    </row>
    <row r="350" spans="2:24" ht="169.9" customHeight="1" x14ac:dyDescent="0.2">
      <c r="B350" s="370" t="s">
        <v>934</v>
      </c>
      <c r="C350" s="371"/>
      <c r="D350" s="371"/>
      <c r="E350" s="371"/>
      <c r="F350" s="371"/>
      <c r="G350" s="534" t="s">
        <v>929</v>
      </c>
      <c r="H350" s="534"/>
      <c r="I350" s="534"/>
      <c r="J350" s="534"/>
      <c r="K350" s="534"/>
      <c r="L350" s="534"/>
      <c r="M350" s="534"/>
      <c r="N350" s="534"/>
      <c r="O350" s="534"/>
      <c r="P350" s="534"/>
      <c r="Q350" s="534"/>
      <c r="R350" s="534"/>
      <c r="S350" s="611"/>
      <c r="T350" s="612"/>
      <c r="U350" s="283"/>
    </row>
    <row r="351" spans="2:24" ht="180" customHeight="1" x14ac:dyDescent="0.2">
      <c r="B351" s="370" t="s">
        <v>935</v>
      </c>
      <c r="C351" s="371"/>
      <c r="D351" s="371"/>
      <c r="E351" s="371"/>
      <c r="F351" s="371"/>
      <c r="G351" s="534" t="s">
        <v>930</v>
      </c>
      <c r="H351" s="534"/>
      <c r="I351" s="534"/>
      <c r="J351" s="534"/>
      <c r="K351" s="534"/>
      <c r="L351" s="534"/>
      <c r="M351" s="534"/>
      <c r="N351" s="534"/>
      <c r="O351" s="534"/>
      <c r="P351" s="534"/>
      <c r="Q351" s="534"/>
      <c r="R351" s="534"/>
      <c r="S351" s="611"/>
      <c r="T351" s="612"/>
      <c r="U351" s="283"/>
    </row>
    <row r="352" spans="2:24" ht="93.6" customHeight="1" x14ac:dyDescent="0.2">
      <c r="B352" s="370" t="s">
        <v>936</v>
      </c>
      <c r="C352" s="371"/>
      <c r="D352" s="371"/>
      <c r="E352" s="371"/>
      <c r="F352" s="371"/>
      <c r="G352" s="534" t="s">
        <v>931</v>
      </c>
      <c r="H352" s="534"/>
      <c r="I352" s="534"/>
      <c r="J352" s="534"/>
      <c r="K352" s="534"/>
      <c r="L352" s="534"/>
      <c r="M352" s="534"/>
      <c r="N352" s="534"/>
      <c r="O352" s="534"/>
      <c r="P352" s="534"/>
      <c r="Q352" s="534"/>
      <c r="R352" s="534"/>
      <c r="S352" s="611"/>
      <c r="T352" s="612"/>
      <c r="U352" s="283"/>
    </row>
    <row r="353" spans="1:21" ht="127.15" customHeight="1" x14ac:dyDescent="0.2">
      <c r="B353" s="370" t="s">
        <v>937</v>
      </c>
      <c r="C353" s="371"/>
      <c r="D353" s="371"/>
      <c r="E353" s="371"/>
      <c r="F353" s="371"/>
      <c r="G353" s="534" t="s">
        <v>932</v>
      </c>
      <c r="H353" s="534"/>
      <c r="I353" s="534"/>
      <c r="J353" s="534"/>
      <c r="K353" s="534"/>
      <c r="L353" s="534"/>
      <c r="M353" s="534"/>
      <c r="N353" s="534"/>
      <c r="O353" s="534"/>
      <c r="P353" s="534"/>
      <c r="Q353" s="534"/>
      <c r="R353" s="534"/>
      <c r="S353" s="611"/>
      <c r="T353" s="612"/>
      <c r="U353" s="283"/>
    </row>
    <row r="354" spans="1:21" ht="246" customHeight="1" x14ac:dyDescent="0.2">
      <c r="B354" s="370" t="s">
        <v>938</v>
      </c>
      <c r="C354" s="371"/>
      <c r="D354" s="371"/>
      <c r="E354" s="371"/>
      <c r="F354" s="371"/>
      <c r="G354" s="534" t="s">
        <v>1244</v>
      </c>
      <c r="H354" s="534"/>
      <c r="I354" s="534"/>
      <c r="J354" s="534"/>
      <c r="K354" s="534"/>
      <c r="L354" s="534"/>
      <c r="M354" s="534"/>
      <c r="N354" s="534"/>
      <c r="O354" s="534"/>
      <c r="P354" s="534"/>
      <c r="Q354" s="534"/>
      <c r="R354" s="534"/>
      <c r="S354" s="611"/>
      <c r="T354" s="612"/>
      <c r="U354" s="283"/>
    </row>
    <row r="355" spans="1:21" ht="127.9" customHeight="1" x14ac:dyDescent="0.2">
      <c r="B355" s="370" t="s">
        <v>939</v>
      </c>
      <c r="C355" s="371"/>
      <c r="D355" s="371"/>
      <c r="E355" s="371"/>
      <c r="F355" s="371"/>
      <c r="G355" s="534" t="s">
        <v>1241</v>
      </c>
      <c r="H355" s="534"/>
      <c r="I355" s="534"/>
      <c r="J355" s="534"/>
      <c r="K355" s="534"/>
      <c r="L355" s="534"/>
      <c r="M355" s="534"/>
      <c r="N355" s="534"/>
      <c r="O355" s="534"/>
      <c r="P355" s="534"/>
      <c r="Q355" s="534"/>
      <c r="R355" s="534"/>
      <c r="S355" s="611"/>
      <c r="T355" s="612"/>
      <c r="U355" s="283"/>
    </row>
    <row r="356" spans="1:21" ht="129.6" customHeight="1" x14ac:dyDescent="0.2">
      <c r="B356" s="370" t="s">
        <v>940</v>
      </c>
      <c r="C356" s="371"/>
      <c r="D356" s="371"/>
      <c r="E356" s="371"/>
      <c r="F356" s="372"/>
      <c r="G356" s="534" t="s">
        <v>1045</v>
      </c>
      <c r="H356" s="534"/>
      <c r="I356" s="534"/>
      <c r="J356" s="534"/>
      <c r="K356" s="534"/>
      <c r="L356" s="534"/>
      <c r="M356" s="534"/>
      <c r="N356" s="534"/>
      <c r="O356" s="534"/>
      <c r="P356" s="534"/>
      <c r="Q356" s="534"/>
      <c r="R356" s="534"/>
      <c r="S356" s="611"/>
      <c r="T356" s="612"/>
      <c r="U356" s="283"/>
    </row>
    <row r="357" spans="1:21" ht="97.15" customHeight="1" x14ac:dyDescent="0.2">
      <c r="B357" s="370" t="s">
        <v>941</v>
      </c>
      <c r="C357" s="371"/>
      <c r="D357" s="371"/>
      <c r="E357" s="371"/>
      <c r="F357" s="372"/>
      <c r="G357" s="534" t="s">
        <v>1046</v>
      </c>
      <c r="H357" s="534"/>
      <c r="I357" s="534"/>
      <c r="J357" s="534"/>
      <c r="K357" s="534"/>
      <c r="L357" s="534"/>
      <c r="M357" s="534"/>
      <c r="N357" s="534"/>
      <c r="O357" s="534"/>
      <c r="P357" s="534"/>
      <c r="Q357" s="534"/>
      <c r="R357" s="534"/>
      <c r="S357" s="611"/>
      <c r="T357" s="612"/>
      <c r="U357" s="283"/>
    </row>
    <row r="358" spans="1:21" ht="98.45" customHeight="1" x14ac:dyDescent="0.2">
      <c r="B358" s="370" t="s">
        <v>942</v>
      </c>
      <c r="C358" s="371"/>
      <c r="D358" s="371"/>
      <c r="E358" s="371"/>
      <c r="F358" s="372"/>
      <c r="G358" s="534" t="s">
        <v>1242</v>
      </c>
      <c r="H358" s="534"/>
      <c r="I358" s="534"/>
      <c r="J358" s="534"/>
      <c r="K358" s="534"/>
      <c r="L358" s="534"/>
      <c r="M358" s="534"/>
      <c r="N358" s="534"/>
      <c r="O358" s="534"/>
      <c r="P358" s="534"/>
      <c r="Q358" s="534"/>
      <c r="R358" s="534"/>
      <c r="S358" s="611"/>
      <c r="T358" s="612"/>
      <c r="U358" s="283"/>
    </row>
    <row r="359" spans="1:21" ht="117.6" customHeight="1" x14ac:dyDescent="0.2">
      <c r="B359" s="370" t="s">
        <v>943</v>
      </c>
      <c r="C359" s="371"/>
      <c r="D359" s="371"/>
      <c r="E359" s="371"/>
      <c r="F359" s="372"/>
      <c r="G359" s="534" t="s">
        <v>1243</v>
      </c>
      <c r="H359" s="534"/>
      <c r="I359" s="534"/>
      <c r="J359" s="534"/>
      <c r="K359" s="534"/>
      <c r="L359" s="534"/>
      <c r="M359" s="534"/>
      <c r="N359" s="534"/>
      <c r="O359" s="534"/>
      <c r="P359" s="534"/>
      <c r="Q359" s="534"/>
      <c r="R359" s="534"/>
      <c r="S359" s="611"/>
      <c r="T359" s="612"/>
      <c r="U359" s="283"/>
    </row>
    <row r="360" spans="1:21" ht="100.15" customHeight="1" x14ac:dyDescent="0.2">
      <c r="B360" s="370" t="s">
        <v>1086</v>
      </c>
      <c r="C360" s="371"/>
      <c r="D360" s="371"/>
      <c r="E360" s="371"/>
      <c r="F360" s="372"/>
      <c r="G360" s="534" t="s">
        <v>1130</v>
      </c>
      <c r="H360" s="534"/>
      <c r="I360" s="534"/>
      <c r="J360" s="534"/>
      <c r="K360" s="534"/>
      <c r="L360" s="534"/>
      <c r="M360" s="534"/>
      <c r="N360" s="534"/>
      <c r="O360" s="534"/>
      <c r="P360" s="534"/>
      <c r="Q360" s="534"/>
      <c r="R360" s="534"/>
      <c r="S360" s="663"/>
      <c r="T360" s="664"/>
      <c r="U360" s="283"/>
    </row>
    <row r="361" spans="1:21" ht="15" customHeight="1" x14ac:dyDescent="0.2">
      <c r="B361" s="630" t="s">
        <v>112</v>
      </c>
      <c r="C361" s="631"/>
      <c r="D361" s="631"/>
      <c r="E361" s="631"/>
      <c r="F361" s="631"/>
      <c r="G361" s="631"/>
      <c r="H361" s="631"/>
      <c r="I361" s="631"/>
      <c r="J361" s="631"/>
      <c r="K361" s="631"/>
      <c r="L361" s="631"/>
      <c r="M361" s="631"/>
      <c r="N361" s="631"/>
      <c r="O361" s="631"/>
      <c r="P361" s="631"/>
      <c r="Q361" s="631"/>
      <c r="R361" s="631"/>
      <c r="S361" s="631"/>
      <c r="T361" s="632"/>
    </row>
    <row r="362" spans="1:21" ht="15" customHeight="1" x14ac:dyDescent="0.2">
      <c r="B362" s="470" t="s">
        <v>47</v>
      </c>
      <c r="C362" s="471"/>
      <c r="D362" s="471"/>
      <c r="E362" s="471"/>
      <c r="F362" s="472"/>
      <c r="G362" s="443" t="s">
        <v>103</v>
      </c>
      <c r="H362" s="662"/>
      <c r="I362" s="662"/>
      <c r="J362" s="662"/>
      <c r="K362" s="662"/>
      <c r="L362" s="662"/>
      <c r="M362" s="662"/>
      <c r="N362" s="662"/>
      <c r="O362" s="662"/>
      <c r="P362" s="662"/>
      <c r="Q362" s="662"/>
      <c r="R362" s="444"/>
      <c r="S362" s="443" t="s">
        <v>104</v>
      </c>
      <c r="T362" s="444"/>
    </row>
    <row r="363" spans="1:21" ht="133.15" customHeight="1" x14ac:dyDescent="0.2">
      <c r="A363" s="54"/>
      <c r="B363" s="393" t="s">
        <v>543</v>
      </c>
      <c r="C363" s="393"/>
      <c r="D363" s="393"/>
      <c r="E363" s="393"/>
      <c r="F363" s="393"/>
      <c r="G363" s="665" t="s">
        <v>1278</v>
      </c>
      <c r="H363" s="665"/>
      <c r="I363" s="665"/>
      <c r="J363" s="665"/>
      <c r="K363" s="665"/>
      <c r="L363" s="665"/>
      <c r="M363" s="665"/>
      <c r="N363" s="665"/>
      <c r="O363" s="665"/>
      <c r="P363" s="665"/>
      <c r="Q363" s="665"/>
      <c r="R363" s="665"/>
      <c r="S363" s="596" t="s">
        <v>1279</v>
      </c>
      <c r="T363" s="633"/>
    </row>
    <row r="364" spans="1:21" ht="176.45" customHeight="1" x14ac:dyDescent="0.2">
      <c r="A364" s="54"/>
      <c r="B364" s="393" t="s">
        <v>544</v>
      </c>
      <c r="C364" s="393"/>
      <c r="D364" s="393"/>
      <c r="E364" s="393"/>
      <c r="F364" s="393"/>
      <c r="G364" s="659" t="s">
        <v>1135</v>
      </c>
      <c r="H364" s="660"/>
      <c r="I364" s="660"/>
      <c r="J364" s="660"/>
      <c r="K364" s="660"/>
      <c r="L364" s="660"/>
      <c r="M364" s="660"/>
      <c r="N364" s="660"/>
      <c r="O364" s="660"/>
      <c r="P364" s="660"/>
      <c r="Q364" s="660"/>
      <c r="R364" s="661"/>
      <c r="S364" s="596" t="str">
        <f>+S363</f>
        <v>Actividades de Operación ejecutadas en la Fase de Construcción
Semana 274</v>
      </c>
      <c r="T364" s="633"/>
    </row>
    <row r="365" spans="1:21" ht="193.9" customHeight="1" x14ac:dyDescent="0.2">
      <c r="A365" s="54"/>
      <c r="B365" s="393" t="s">
        <v>545</v>
      </c>
      <c r="C365" s="393"/>
      <c r="D365" s="393"/>
      <c r="E365" s="393"/>
      <c r="F365" s="393"/>
      <c r="G365" s="647" t="s">
        <v>1280</v>
      </c>
      <c r="H365" s="648"/>
      <c r="I365" s="648"/>
      <c r="J365" s="648"/>
      <c r="K365" s="648"/>
      <c r="L365" s="648"/>
      <c r="M365" s="648"/>
      <c r="N365" s="648"/>
      <c r="O365" s="648"/>
      <c r="P365" s="648"/>
      <c r="Q365" s="648"/>
      <c r="R365" s="649"/>
      <c r="S365" s="596" t="str">
        <f>+S363</f>
        <v>Actividades de Operación ejecutadas en la Fase de Construcción
Semana 274</v>
      </c>
      <c r="T365" s="633"/>
    </row>
    <row r="366" spans="1:21" ht="132.6" customHeight="1" x14ac:dyDescent="0.2">
      <c r="A366" s="54"/>
      <c r="B366" s="393" t="s">
        <v>546</v>
      </c>
      <c r="C366" s="393"/>
      <c r="D366" s="393"/>
      <c r="E366" s="393"/>
      <c r="F366" s="393"/>
      <c r="G366" s="647" t="s">
        <v>1281</v>
      </c>
      <c r="H366" s="648"/>
      <c r="I366" s="648"/>
      <c r="J366" s="648"/>
      <c r="K366" s="648"/>
      <c r="L366" s="648"/>
      <c r="M366" s="648"/>
      <c r="N366" s="648"/>
      <c r="O366" s="648"/>
      <c r="P366" s="648"/>
      <c r="Q366" s="648"/>
      <c r="R366" s="649"/>
      <c r="S366" s="596" t="str">
        <f>+S365</f>
        <v>Actividades de Operación ejecutadas en la Fase de Construcción
Semana 274</v>
      </c>
      <c r="T366" s="633"/>
    </row>
    <row r="367" spans="1:21" ht="150.6" customHeight="1" x14ac:dyDescent="0.2">
      <c r="A367" s="54"/>
      <c r="B367" s="393" t="s">
        <v>547</v>
      </c>
      <c r="C367" s="393"/>
      <c r="D367" s="393"/>
      <c r="E367" s="393"/>
      <c r="F367" s="393"/>
      <c r="G367" s="647" t="s">
        <v>1282</v>
      </c>
      <c r="H367" s="648"/>
      <c r="I367" s="648"/>
      <c r="J367" s="648"/>
      <c r="K367" s="648"/>
      <c r="L367" s="648"/>
      <c r="M367" s="648"/>
      <c r="N367" s="648"/>
      <c r="O367" s="648"/>
      <c r="P367" s="648"/>
      <c r="Q367" s="648"/>
      <c r="R367" s="649"/>
      <c r="S367" s="596" t="str">
        <f>+S363</f>
        <v>Actividades de Operación ejecutadas en la Fase de Construcción
Semana 274</v>
      </c>
      <c r="T367" s="633"/>
    </row>
    <row r="368" spans="1:21" ht="172.15" customHeight="1" x14ac:dyDescent="0.2">
      <c r="A368" s="54"/>
      <c r="B368" s="393" t="s">
        <v>548</v>
      </c>
      <c r="C368" s="393"/>
      <c r="D368" s="393"/>
      <c r="E368" s="393"/>
      <c r="F368" s="393"/>
      <c r="G368" s="656" t="s">
        <v>1283</v>
      </c>
      <c r="H368" s="657"/>
      <c r="I368" s="657"/>
      <c r="J368" s="657"/>
      <c r="K368" s="657"/>
      <c r="L368" s="657"/>
      <c r="M368" s="657"/>
      <c r="N368" s="657"/>
      <c r="O368" s="657"/>
      <c r="P368" s="657"/>
      <c r="Q368" s="657"/>
      <c r="R368" s="657"/>
      <c r="S368" s="596" t="str">
        <f>+S363</f>
        <v>Actividades de Operación ejecutadas en la Fase de Construcción
Semana 274</v>
      </c>
      <c r="T368" s="633"/>
    </row>
    <row r="369" spans="2:20" ht="201.6" customHeight="1" x14ac:dyDescent="0.2">
      <c r="B369" s="408" t="s">
        <v>306</v>
      </c>
      <c r="C369" s="409"/>
      <c r="D369" s="409"/>
      <c r="E369" s="409"/>
      <c r="F369" s="409"/>
      <c r="G369" s="653"/>
      <c r="H369" s="654"/>
      <c r="I369" s="654"/>
      <c r="J369" s="654"/>
      <c r="K369" s="654"/>
      <c r="L369" s="654"/>
      <c r="M369" s="654"/>
      <c r="N369" s="654"/>
      <c r="O369" s="654"/>
      <c r="P369" s="654"/>
      <c r="Q369" s="654"/>
      <c r="R369" s="655"/>
      <c r="S369" s="440"/>
      <c r="T369" s="442"/>
    </row>
    <row r="370" spans="2:20" ht="14.1" customHeight="1" x14ac:dyDescent="0.2">
      <c r="B370" s="68"/>
      <c r="C370" s="51"/>
      <c r="D370" s="51"/>
      <c r="E370" s="51"/>
      <c r="F370" s="51"/>
      <c r="G370" s="65"/>
      <c r="H370" s="49"/>
      <c r="I370" s="49"/>
      <c r="J370" s="49"/>
      <c r="K370" s="49"/>
      <c r="L370" s="49"/>
      <c r="M370" s="49"/>
      <c r="N370" s="49"/>
      <c r="O370" s="49"/>
      <c r="P370" s="49"/>
      <c r="Q370" s="49"/>
      <c r="R370" s="49"/>
      <c r="S370" s="51"/>
      <c r="T370" s="69"/>
    </row>
    <row r="371" spans="2:20" ht="24" customHeight="1" x14ac:dyDescent="0.2">
      <c r="B371" s="641" t="s">
        <v>105</v>
      </c>
      <c r="C371" s="642"/>
      <c r="D371" s="642"/>
      <c r="E371" s="642"/>
      <c r="F371" s="642"/>
      <c r="G371" s="642"/>
      <c r="H371" s="642"/>
      <c r="I371" s="642"/>
      <c r="J371" s="642"/>
      <c r="K371" s="642"/>
      <c r="L371" s="642"/>
      <c r="M371" s="642"/>
      <c r="N371" s="642"/>
      <c r="O371" s="642"/>
      <c r="P371" s="642"/>
      <c r="Q371" s="642"/>
      <c r="R371" s="642"/>
      <c r="S371" s="642"/>
      <c r="T371" s="643"/>
    </row>
    <row r="372" spans="2:20" ht="213.6" customHeight="1" x14ac:dyDescent="0.2">
      <c r="B372" s="658" t="s">
        <v>1313</v>
      </c>
      <c r="C372" s="658"/>
      <c r="D372" s="658"/>
      <c r="E372" s="658"/>
      <c r="F372" s="658"/>
      <c r="G372" s="658"/>
      <c r="H372" s="658"/>
      <c r="I372" s="658"/>
      <c r="J372" s="658"/>
      <c r="K372" s="658"/>
      <c r="L372" s="658"/>
      <c r="M372" s="658"/>
      <c r="N372" s="658"/>
      <c r="O372" s="658"/>
      <c r="P372" s="658"/>
      <c r="Q372" s="658"/>
      <c r="R372" s="658"/>
      <c r="S372" s="658"/>
      <c r="T372" s="658"/>
    </row>
    <row r="373" spans="2:20" ht="14.25" customHeight="1" x14ac:dyDescent="0.2">
      <c r="B373" s="644"/>
      <c r="C373" s="644"/>
      <c r="D373" s="644"/>
      <c r="E373" s="644"/>
      <c r="F373" s="644"/>
      <c r="G373" s="644"/>
      <c r="H373" s="644"/>
      <c r="I373" s="644"/>
      <c r="J373" s="644"/>
      <c r="K373" s="644"/>
      <c r="L373" s="644"/>
      <c r="M373" s="644"/>
      <c r="N373" s="644"/>
      <c r="O373" s="644"/>
      <c r="P373" s="644"/>
      <c r="Q373" s="645"/>
      <c r="R373" s="646"/>
      <c r="S373" s="644"/>
      <c r="T373" s="645"/>
    </row>
    <row r="374" spans="2:20" ht="15" customHeight="1" x14ac:dyDescent="0.2">
      <c r="B374" s="650" t="s">
        <v>106</v>
      </c>
      <c r="C374" s="651"/>
      <c r="D374" s="651"/>
      <c r="E374" s="651"/>
      <c r="F374" s="652"/>
      <c r="G374" s="650" t="s">
        <v>107</v>
      </c>
      <c r="H374" s="651"/>
      <c r="I374" s="651"/>
      <c r="J374" s="651"/>
      <c r="K374" s="651"/>
      <c r="L374" s="651"/>
      <c r="M374" s="651"/>
      <c r="N374" s="651"/>
      <c r="O374" s="651"/>
      <c r="P374" s="652"/>
      <c r="Q374" s="650" t="s">
        <v>108</v>
      </c>
      <c r="R374" s="651"/>
      <c r="S374" s="651"/>
      <c r="T374" s="652"/>
    </row>
    <row r="375" spans="2:20" ht="114.75" customHeight="1" x14ac:dyDescent="0.2">
      <c r="B375" s="635" t="s">
        <v>455</v>
      </c>
      <c r="C375" s="636"/>
      <c r="D375" s="636"/>
      <c r="E375" s="636"/>
      <c r="F375" s="637"/>
      <c r="G375" s="638" t="s">
        <v>288</v>
      </c>
      <c r="H375" s="639"/>
      <c r="I375" s="639"/>
      <c r="J375" s="639"/>
      <c r="K375" s="639"/>
      <c r="L375" s="639"/>
      <c r="M375" s="639"/>
      <c r="N375" s="639"/>
      <c r="O375" s="639"/>
      <c r="P375" s="640"/>
      <c r="Q375" s="638" t="s">
        <v>116</v>
      </c>
      <c r="R375" s="639"/>
      <c r="S375" s="639"/>
      <c r="T375" s="640"/>
    </row>
    <row r="376" spans="2:20" ht="13.9" customHeight="1" x14ac:dyDescent="0.2">
      <c r="G376" s="47"/>
      <c r="H376" s="47"/>
      <c r="I376" s="47"/>
      <c r="J376" s="47"/>
      <c r="K376" s="47"/>
      <c r="L376" s="47"/>
      <c r="M376" s="47"/>
      <c r="N376" s="47"/>
      <c r="O376" s="47"/>
      <c r="P376" s="47"/>
      <c r="Q376" s="48"/>
      <c r="R376" s="48"/>
    </row>
  </sheetData>
  <mergeCells count="962">
    <mergeCell ref="B117:T117"/>
    <mergeCell ref="B165:C165"/>
    <mergeCell ref="E196:F196"/>
    <mergeCell ref="B182:C182"/>
    <mergeCell ref="F154:I154"/>
    <mergeCell ref="J151:T151"/>
    <mergeCell ref="G250:H250"/>
    <mergeCell ref="G194:J195"/>
    <mergeCell ref="K123:R123"/>
    <mergeCell ref="G224:J224"/>
    <mergeCell ref="K224:T224"/>
    <mergeCell ref="G221:J221"/>
    <mergeCell ref="K221:T221"/>
    <mergeCell ref="S48:T48"/>
    <mergeCell ref="S52:T52"/>
    <mergeCell ref="S53:T53"/>
    <mergeCell ref="I50:R50"/>
    <mergeCell ref="S50:T50"/>
    <mergeCell ref="S45:T45"/>
    <mergeCell ref="B41:H41"/>
    <mergeCell ref="E56:H56"/>
    <mergeCell ref="S55:T55"/>
    <mergeCell ref="B160:C160"/>
    <mergeCell ref="B155:C155"/>
    <mergeCell ref="I142:K142"/>
    <mergeCell ref="G142:H142"/>
    <mergeCell ref="D154:E154"/>
    <mergeCell ref="F155:I155"/>
    <mergeCell ref="J154:T154"/>
    <mergeCell ref="B123:C123"/>
    <mergeCell ref="D123:J123"/>
    <mergeCell ref="L140:T147"/>
    <mergeCell ref="B141:D141"/>
    <mergeCell ref="F166:I166"/>
    <mergeCell ref="J170:T170"/>
    <mergeCell ref="F184:I184"/>
    <mergeCell ref="J184:T184"/>
    <mergeCell ref="J175:T175"/>
    <mergeCell ref="B180:C180"/>
    <mergeCell ref="B172:C172"/>
    <mergeCell ref="E195:F195"/>
    <mergeCell ref="G312:R313"/>
    <mergeCell ref="G310:R311"/>
    <mergeCell ref="B291:F292"/>
    <mergeCell ref="G290:R290"/>
    <mergeCell ref="G291:R292"/>
    <mergeCell ref="G293:R293"/>
    <mergeCell ref="G308:R308"/>
    <mergeCell ref="G305:R305"/>
    <mergeCell ref="C237:F237"/>
    <mergeCell ref="B240:T240"/>
    <mergeCell ref="C224:D224"/>
    <mergeCell ref="E224:F224"/>
    <mergeCell ref="C216:D216"/>
    <mergeCell ref="E216:F216"/>
    <mergeCell ref="C190:D190"/>
    <mergeCell ref="C205:D205"/>
    <mergeCell ref="C214:D214"/>
    <mergeCell ref="B242:K242"/>
    <mergeCell ref="C202:D202"/>
    <mergeCell ref="H191:L191"/>
    <mergeCell ref="G202:J202"/>
    <mergeCell ref="K220:T220"/>
    <mergeCell ref="C217:D217"/>
    <mergeCell ref="G196:J196"/>
    <mergeCell ref="K210:T210"/>
    <mergeCell ref="K204:T204"/>
    <mergeCell ref="E212:F212"/>
    <mergeCell ref="F228:G228"/>
    <mergeCell ref="C228:E228"/>
    <mergeCell ref="J237:L238"/>
    <mergeCell ref="C238:D238"/>
    <mergeCell ref="E238:F238"/>
    <mergeCell ref="E232:F232"/>
    <mergeCell ref="J235:K235"/>
    <mergeCell ref="E48:H48"/>
    <mergeCell ref="I45:R45"/>
    <mergeCell ref="E53:H53"/>
    <mergeCell ref="B102:E105"/>
    <mergeCell ref="F180:I180"/>
    <mergeCell ref="C188:E188"/>
    <mergeCell ref="I56:R56"/>
    <mergeCell ref="S56:T56"/>
    <mergeCell ref="C46:D56"/>
    <mergeCell ref="E54:H54"/>
    <mergeCell ref="D95:J95"/>
    <mergeCell ref="F178:I178"/>
    <mergeCell ref="S99:T99"/>
    <mergeCell ref="B96:C96"/>
    <mergeCell ref="E93:I93"/>
    <mergeCell ref="J92:R92"/>
    <mergeCell ref="J93:R93"/>
    <mergeCell ref="S93:T93"/>
    <mergeCell ref="S103:T103"/>
    <mergeCell ref="D96:J96"/>
    <mergeCell ref="K96:R96"/>
    <mergeCell ref="G101:R101"/>
    <mergeCell ref="S96:T96"/>
    <mergeCell ref="C92:D92"/>
    <mergeCell ref="S120:T120"/>
    <mergeCell ref="J159:T159"/>
    <mergeCell ref="L126:T137"/>
    <mergeCell ref="S290:T290"/>
    <mergeCell ref="E141:F141"/>
    <mergeCell ref="B138:T138"/>
    <mergeCell ref="F150:I150"/>
    <mergeCell ref="F152:I152"/>
    <mergeCell ref="C221:D221"/>
    <mergeCell ref="E221:F221"/>
    <mergeCell ref="C195:D195"/>
    <mergeCell ref="H188:I188"/>
    <mergeCell ref="E205:F205"/>
    <mergeCell ref="K194:T195"/>
    <mergeCell ref="B164:C164"/>
    <mergeCell ref="K209:T209"/>
    <mergeCell ref="G209:J209"/>
    <mergeCell ref="J180:T180"/>
    <mergeCell ref="D181:E181"/>
    <mergeCell ref="D184:E184"/>
    <mergeCell ref="C196:D196"/>
    <mergeCell ref="D158:E158"/>
    <mergeCell ref="C226:T226"/>
    <mergeCell ref="C239:D239"/>
    <mergeCell ref="B152:C152"/>
    <mergeCell ref="B178:C178"/>
    <mergeCell ref="K97:R97"/>
    <mergeCell ref="B142:D142"/>
    <mergeCell ref="E142:F142"/>
    <mergeCell ref="B149:C149"/>
    <mergeCell ref="B130:D130"/>
    <mergeCell ref="B143:K143"/>
    <mergeCell ref="D159:E159"/>
    <mergeCell ref="F159:I159"/>
    <mergeCell ref="G144:H144"/>
    <mergeCell ref="B146:K146"/>
    <mergeCell ref="B127:K127"/>
    <mergeCell ref="E129:F129"/>
    <mergeCell ref="E133:F135"/>
    <mergeCell ref="K133:K135"/>
    <mergeCell ref="D164:E164"/>
    <mergeCell ref="F164:I164"/>
    <mergeCell ref="D165:E165"/>
    <mergeCell ref="J166:T166"/>
    <mergeCell ref="D168:E168"/>
    <mergeCell ref="F165:I165"/>
    <mergeCell ref="F168:I168"/>
    <mergeCell ref="J168:T168"/>
    <mergeCell ref="K95:R95"/>
    <mergeCell ref="S97:T97"/>
    <mergeCell ref="B99:C99"/>
    <mergeCell ref="E84:I84"/>
    <mergeCell ref="J84:R84"/>
    <mergeCell ref="B119:C119"/>
    <mergeCell ref="I67:R67"/>
    <mergeCell ref="E69:H69"/>
    <mergeCell ref="I69:R69"/>
    <mergeCell ref="E92:I92"/>
    <mergeCell ref="E88:I88"/>
    <mergeCell ref="S89:T89"/>
    <mergeCell ref="B113:T113"/>
    <mergeCell ref="G104:R104"/>
    <mergeCell ref="S104:T104"/>
    <mergeCell ref="K108:R108"/>
    <mergeCell ref="B97:C97"/>
    <mergeCell ref="D97:J97"/>
    <mergeCell ref="C93:D93"/>
    <mergeCell ref="B98:C98"/>
    <mergeCell ref="D98:J98"/>
    <mergeCell ref="K98:R98"/>
    <mergeCell ref="S98:T98"/>
    <mergeCell ref="K119:R119"/>
    <mergeCell ref="S122:T122"/>
    <mergeCell ref="F153:I153"/>
    <mergeCell ref="B118:C118"/>
    <mergeCell ref="B120:C120"/>
    <mergeCell ref="D120:J120"/>
    <mergeCell ref="G141:H141"/>
    <mergeCell ref="D152:E152"/>
    <mergeCell ref="B101:E101"/>
    <mergeCell ref="D119:J119"/>
    <mergeCell ref="G102:R102"/>
    <mergeCell ref="B107:T107"/>
    <mergeCell ref="K118:R118"/>
    <mergeCell ref="J152:T152"/>
    <mergeCell ref="F148:I149"/>
    <mergeCell ref="B125:T125"/>
    <mergeCell ref="S123:T123"/>
    <mergeCell ref="E130:F130"/>
    <mergeCell ref="B129:D129"/>
    <mergeCell ref="B133:D133"/>
    <mergeCell ref="B128:D128"/>
    <mergeCell ref="E128:F128"/>
    <mergeCell ref="S121:T121"/>
    <mergeCell ref="K120:R120"/>
    <mergeCell ref="K121:R121"/>
    <mergeCell ref="E220:F220"/>
    <mergeCell ref="G220:J220"/>
    <mergeCell ref="B283:F283"/>
    <mergeCell ref="B260:B272"/>
    <mergeCell ref="C271:F271"/>
    <mergeCell ref="C276:E276"/>
    <mergeCell ref="B259:T259"/>
    <mergeCell ref="C269:G269"/>
    <mergeCell ref="C231:D231"/>
    <mergeCell ref="C235:E235"/>
    <mergeCell ref="K231:L231"/>
    <mergeCell ref="I244:K244"/>
    <mergeCell ref="H262:I262"/>
    <mergeCell ref="H269:I269"/>
    <mergeCell ref="C267:D267"/>
    <mergeCell ref="J263:L263"/>
    <mergeCell ref="C260:T260"/>
    <mergeCell ref="M262:T268"/>
    <mergeCell ref="C262:E262"/>
    <mergeCell ref="C266:D266"/>
    <mergeCell ref="I243:K243"/>
    <mergeCell ref="B226:B239"/>
    <mergeCell ref="D246:E246"/>
    <mergeCell ref="G239:I239"/>
    <mergeCell ref="J228:L228"/>
    <mergeCell ref="L243:T249"/>
    <mergeCell ref="J256:T256"/>
    <mergeCell ref="D256:E256"/>
    <mergeCell ref="M237:T238"/>
    <mergeCell ref="G237:I238"/>
    <mergeCell ref="J239:L239"/>
    <mergeCell ref="B246:C246"/>
    <mergeCell ref="B249:K249"/>
    <mergeCell ref="I250:J250"/>
    <mergeCell ref="L250:T250"/>
    <mergeCell ref="F254:I254"/>
    <mergeCell ref="J229:L229"/>
    <mergeCell ref="H228:I228"/>
    <mergeCell ref="H229:I229"/>
    <mergeCell ref="B250:F250"/>
    <mergeCell ref="F252:I253"/>
    <mergeCell ref="D254:E254"/>
    <mergeCell ref="G246:K246"/>
    <mergeCell ref="M227:T235"/>
    <mergeCell ref="C227:L227"/>
    <mergeCell ref="F229:G229"/>
    <mergeCell ref="B244:D244"/>
    <mergeCell ref="D247:E247"/>
    <mergeCell ref="B248:K248"/>
    <mergeCell ref="G247:K247"/>
    <mergeCell ref="L242:T242"/>
    <mergeCell ref="G243:H243"/>
    <mergeCell ref="B243:D243"/>
    <mergeCell ref="B241:T241"/>
    <mergeCell ref="M239:T239"/>
    <mergeCell ref="C232:D232"/>
    <mergeCell ref="H231:I231"/>
    <mergeCell ref="C234:L234"/>
    <mergeCell ref="G235:H235"/>
    <mergeCell ref="E231:F231"/>
    <mergeCell ref="B251:F251"/>
    <mergeCell ref="L251:T251"/>
    <mergeCell ref="K232:L232"/>
    <mergeCell ref="C229:E229"/>
    <mergeCell ref="C236:T236"/>
    <mergeCell ref="B245:K245"/>
    <mergeCell ref="G289:R289"/>
    <mergeCell ref="M261:T261"/>
    <mergeCell ref="E267:F267"/>
    <mergeCell ref="F277:G277"/>
    <mergeCell ref="H277:I277"/>
    <mergeCell ref="J277:L277"/>
    <mergeCell ref="G278:J279"/>
    <mergeCell ref="F276:G276"/>
    <mergeCell ref="H276:I276"/>
    <mergeCell ref="J276:L276"/>
    <mergeCell ref="C277:E277"/>
    <mergeCell ref="J264:L264"/>
    <mergeCell ref="J262:L262"/>
    <mergeCell ref="C263:E263"/>
    <mergeCell ref="F264:G264"/>
    <mergeCell ref="C264:E264"/>
    <mergeCell ref="H264:I264"/>
    <mergeCell ref="C275:L275"/>
    <mergeCell ref="J252:T253"/>
    <mergeCell ref="B252:E252"/>
    <mergeCell ref="B256:C256"/>
    <mergeCell ref="F256:I256"/>
    <mergeCell ref="G251:H251"/>
    <mergeCell ref="J269:K269"/>
    <mergeCell ref="E266:F266"/>
    <mergeCell ref="B274:B279"/>
    <mergeCell ref="M276:T277"/>
    <mergeCell ref="C278:F278"/>
    <mergeCell ref="C279:D279"/>
    <mergeCell ref="E279:F279"/>
    <mergeCell ref="D255:E255"/>
    <mergeCell ref="D253:E253"/>
    <mergeCell ref="J254:T254"/>
    <mergeCell ref="F255:I255"/>
    <mergeCell ref="J255:T255"/>
    <mergeCell ref="B253:C253"/>
    <mergeCell ref="I251:J251"/>
    <mergeCell ref="H270:I270"/>
    <mergeCell ref="B273:T273"/>
    <mergeCell ref="J270:K270"/>
    <mergeCell ref="F263:G263"/>
    <mergeCell ref="H267:L267"/>
    <mergeCell ref="S362:T362"/>
    <mergeCell ref="G366:R366"/>
    <mergeCell ref="B360:F360"/>
    <mergeCell ref="G360:R360"/>
    <mergeCell ref="S349:T360"/>
    <mergeCell ref="B366:F366"/>
    <mergeCell ref="S366:T366"/>
    <mergeCell ref="G363:R363"/>
    <mergeCell ref="S363:T363"/>
    <mergeCell ref="B364:F364"/>
    <mergeCell ref="B365:F365"/>
    <mergeCell ref="G359:R359"/>
    <mergeCell ref="B359:F359"/>
    <mergeCell ref="B375:F375"/>
    <mergeCell ref="G375:P375"/>
    <mergeCell ref="Q375:T375"/>
    <mergeCell ref="B371:T371"/>
    <mergeCell ref="B373:Q373"/>
    <mergeCell ref="R373:T373"/>
    <mergeCell ref="B367:F367"/>
    <mergeCell ref="G367:R367"/>
    <mergeCell ref="S367:T367"/>
    <mergeCell ref="B374:F374"/>
    <mergeCell ref="G374:P374"/>
    <mergeCell ref="Q374:T374"/>
    <mergeCell ref="B369:F369"/>
    <mergeCell ref="G369:R369"/>
    <mergeCell ref="S369:T369"/>
    <mergeCell ref="G368:R368"/>
    <mergeCell ref="B372:T372"/>
    <mergeCell ref="B368:F368"/>
    <mergeCell ref="B361:T361"/>
    <mergeCell ref="B362:F362"/>
    <mergeCell ref="S368:T368"/>
    <mergeCell ref="G349:R349"/>
    <mergeCell ref="G344:R344"/>
    <mergeCell ref="B354:F354"/>
    <mergeCell ref="G354:R354"/>
    <mergeCell ref="B353:F353"/>
    <mergeCell ref="G353:R353"/>
    <mergeCell ref="B349:F349"/>
    <mergeCell ref="G352:R352"/>
    <mergeCell ref="B352:F352"/>
    <mergeCell ref="B355:F355"/>
    <mergeCell ref="G355:R355"/>
    <mergeCell ref="G364:R364"/>
    <mergeCell ref="S364:T364"/>
    <mergeCell ref="B363:F363"/>
    <mergeCell ref="G365:R365"/>
    <mergeCell ref="S365:T365"/>
    <mergeCell ref="G356:R356"/>
    <mergeCell ref="G357:R357"/>
    <mergeCell ref="B356:F356"/>
    <mergeCell ref="B357:F357"/>
    <mergeCell ref="G362:R362"/>
    <mergeCell ref="B280:T280"/>
    <mergeCell ref="K278:T279"/>
    <mergeCell ref="S295:T348"/>
    <mergeCell ref="G351:R351"/>
    <mergeCell ref="G343:R343"/>
    <mergeCell ref="B351:F351"/>
    <mergeCell ref="S289:T289"/>
    <mergeCell ref="S284:T284"/>
    <mergeCell ref="G295:R295"/>
    <mergeCell ref="B289:F289"/>
    <mergeCell ref="S294:T294"/>
    <mergeCell ref="G286:R286"/>
    <mergeCell ref="B288:T288"/>
    <mergeCell ref="G283:R283"/>
    <mergeCell ref="S283:T283"/>
    <mergeCell ref="B295:F347"/>
    <mergeCell ref="G348:R348"/>
    <mergeCell ref="G345:R345"/>
    <mergeCell ref="G346:R347"/>
    <mergeCell ref="B286:F286"/>
    <mergeCell ref="B294:F294"/>
    <mergeCell ref="G294:R294"/>
    <mergeCell ref="G297:R297"/>
    <mergeCell ref="B293:F293"/>
    <mergeCell ref="M270:T270"/>
    <mergeCell ref="C268:L268"/>
    <mergeCell ref="C274:T274"/>
    <mergeCell ref="C270:G270"/>
    <mergeCell ref="C272:D272"/>
    <mergeCell ref="M269:T269"/>
    <mergeCell ref="H266:L266"/>
    <mergeCell ref="H263:I263"/>
    <mergeCell ref="G271:J272"/>
    <mergeCell ref="K271:T272"/>
    <mergeCell ref="E272:F272"/>
    <mergeCell ref="S293:T293"/>
    <mergeCell ref="B290:F290"/>
    <mergeCell ref="S291:T292"/>
    <mergeCell ref="B358:F358"/>
    <mergeCell ref="G358:R358"/>
    <mergeCell ref="G350:R350"/>
    <mergeCell ref="B350:F350"/>
    <mergeCell ref="G341:R341"/>
    <mergeCell ref="G342:R342"/>
    <mergeCell ref="G338:R338"/>
    <mergeCell ref="G337:R337"/>
    <mergeCell ref="G336:R336"/>
    <mergeCell ref="G339:R339"/>
    <mergeCell ref="G335:R335"/>
    <mergeCell ref="G324:R324"/>
    <mergeCell ref="G318:R318"/>
    <mergeCell ref="G317:R317"/>
    <mergeCell ref="G302:R302"/>
    <mergeCell ref="G303:R303"/>
    <mergeCell ref="G306:R307"/>
    <mergeCell ref="G323:R323"/>
    <mergeCell ref="G325:R325"/>
    <mergeCell ref="G316:R316"/>
    <mergeCell ref="G309:R309"/>
    <mergeCell ref="W295:X345"/>
    <mergeCell ref="G296:R296"/>
    <mergeCell ref="G298:R298"/>
    <mergeCell ref="G299:R299"/>
    <mergeCell ref="G300:R300"/>
    <mergeCell ref="G301:R301"/>
    <mergeCell ref="G304:R304"/>
    <mergeCell ref="G340:R340"/>
    <mergeCell ref="G327:R327"/>
    <mergeCell ref="G326:R326"/>
    <mergeCell ref="G328:R328"/>
    <mergeCell ref="G315:R315"/>
    <mergeCell ref="G322:R322"/>
    <mergeCell ref="G334:R334"/>
    <mergeCell ref="G332:R333"/>
    <mergeCell ref="G314:R314"/>
    <mergeCell ref="G319:R320"/>
    <mergeCell ref="G321:R321"/>
    <mergeCell ref="G329:R329"/>
    <mergeCell ref="G330:R331"/>
    <mergeCell ref="B287:F287"/>
    <mergeCell ref="G287:R287"/>
    <mergeCell ref="S287:T287"/>
    <mergeCell ref="B285:F285"/>
    <mergeCell ref="S286:T286"/>
    <mergeCell ref="B284:F284"/>
    <mergeCell ref="G284:R284"/>
    <mergeCell ref="G285:R285"/>
    <mergeCell ref="S285:T285"/>
    <mergeCell ref="F10:I11"/>
    <mergeCell ref="J10:N11"/>
    <mergeCell ref="O10:Q11"/>
    <mergeCell ref="R10:T11"/>
    <mergeCell ref="B12:E13"/>
    <mergeCell ref="R14:T15"/>
    <mergeCell ref="J29:N29"/>
    <mergeCell ref="R29:T29"/>
    <mergeCell ref="V283:W283"/>
    <mergeCell ref="B281:T281"/>
    <mergeCell ref="B282:F282"/>
    <mergeCell ref="G282:R282"/>
    <mergeCell ref="S282:T282"/>
    <mergeCell ref="B254:C254"/>
    <mergeCell ref="F257:I257"/>
    <mergeCell ref="B257:C257"/>
    <mergeCell ref="B255:C255"/>
    <mergeCell ref="B258:T258"/>
    <mergeCell ref="D257:E257"/>
    <mergeCell ref="J257:T257"/>
    <mergeCell ref="B247:C247"/>
    <mergeCell ref="F262:G262"/>
    <mergeCell ref="C261:L261"/>
    <mergeCell ref="M275:T275"/>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23:I27"/>
    <mergeCell ref="J23:N23"/>
    <mergeCell ref="B19:E22"/>
    <mergeCell ref="O28:Q28"/>
    <mergeCell ref="O30:Q30"/>
    <mergeCell ref="R30:T30"/>
    <mergeCell ref="F29:I29"/>
    <mergeCell ref="B29:E29"/>
    <mergeCell ref="O29:Q29"/>
    <mergeCell ref="J14:N15"/>
    <mergeCell ref="F12:I13"/>
    <mergeCell ref="J24:N27"/>
    <mergeCell ref="F19:I22"/>
    <mergeCell ref="B23:E27"/>
    <mergeCell ref="O14:Q15"/>
    <mergeCell ref="F14:I15"/>
    <mergeCell ref="R28:T28"/>
    <mergeCell ref="R33:T34"/>
    <mergeCell ref="F33:I34"/>
    <mergeCell ref="B37:T37"/>
    <mergeCell ref="B35:E36"/>
    <mergeCell ref="R35:T36"/>
    <mergeCell ref="F31:I32"/>
    <mergeCell ref="B30:E30"/>
    <mergeCell ref="R31:T32"/>
    <mergeCell ref="O31:Q32"/>
    <mergeCell ref="J30:N30"/>
    <mergeCell ref="B33:E34"/>
    <mergeCell ref="J31:N32"/>
    <mergeCell ref="B31:E32"/>
    <mergeCell ref="O33:Q34"/>
    <mergeCell ref="J33:N34"/>
    <mergeCell ref="F35:I36"/>
    <mergeCell ref="I51:R51"/>
    <mergeCell ref="S47:T47"/>
    <mergeCell ref="S64:T64"/>
    <mergeCell ref="S65:T65"/>
    <mergeCell ref="C45:D45"/>
    <mergeCell ref="I57:R57"/>
    <mergeCell ref="E63:H63"/>
    <mergeCell ref="E65:H65"/>
    <mergeCell ref="I52:R52"/>
    <mergeCell ref="E62:H62"/>
    <mergeCell ref="E49:H49"/>
    <mergeCell ref="E51:H51"/>
    <mergeCell ref="S51:T51"/>
    <mergeCell ref="I48:R48"/>
    <mergeCell ref="S58:T58"/>
    <mergeCell ref="S62:T62"/>
    <mergeCell ref="I63:R63"/>
    <mergeCell ref="E59:H59"/>
    <mergeCell ref="E57:H57"/>
    <mergeCell ref="I61:R61"/>
    <mergeCell ref="E55:H55"/>
    <mergeCell ref="I55:R55"/>
    <mergeCell ref="E61:H61"/>
    <mergeCell ref="E47:H47"/>
    <mergeCell ref="K41:L41"/>
    <mergeCell ref="M41:R41"/>
    <mergeCell ref="E50:H50"/>
    <mergeCell ref="C57:D67"/>
    <mergeCell ref="E58:H58"/>
    <mergeCell ref="O35:Q36"/>
    <mergeCell ref="J35:N36"/>
    <mergeCell ref="B39:H39"/>
    <mergeCell ref="I39:J39"/>
    <mergeCell ref="I64:R64"/>
    <mergeCell ref="I41:J41"/>
    <mergeCell ref="J88:R88"/>
    <mergeCell ref="C84:D91"/>
    <mergeCell ref="E68:H68"/>
    <mergeCell ref="I66:R66"/>
    <mergeCell ref="S66:T66"/>
    <mergeCell ref="J85:R85"/>
    <mergeCell ref="I65:R65"/>
    <mergeCell ref="S88:T88"/>
    <mergeCell ref="S86:T86"/>
    <mergeCell ref="J87:R87"/>
    <mergeCell ref="J91:R91"/>
    <mergeCell ref="J90:R90"/>
    <mergeCell ref="E91:I91"/>
    <mergeCell ref="S77:T77"/>
    <mergeCell ref="C81:D83"/>
    <mergeCell ref="S83:T83"/>
    <mergeCell ref="S79:T79"/>
    <mergeCell ref="E73:I73"/>
    <mergeCell ref="E83:I83"/>
    <mergeCell ref="J83:R83"/>
    <mergeCell ref="J79:R79"/>
    <mergeCell ref="S76:T76"/>
    <mergeCell ref="S38:T38"/>
    <mergeCell ref="I54:R54"/>
    <mergeCell ref="E60:H60"/>
    <mergeCell ref="I60:R60"/>
    <mergeCell ref="B57:B67"/>
    <mergeCell ref="E46:H46"/>
    <mergeCell ref="I46:R46"/>
    <mergeCell ref="S46:T46"/>
    <mergeCell ref="B46:B56"/>
    <mergeCell ref="I47:R47"/>
    <mergeCell ref="E52:H52"/>
    <mergeCell ref="I49:R49"/>
    <mergeCell ref="S49:T49"/>
    <mergeCell ref="I53:R53"/>
    <mergeCell ref="I58:R58"/>
    <mergeCell ref="E64:H64"/>
    <mergeCell ref="B43:T43"/>
    <mergeCell ref="B44:T44"/>
    <mergeCell ref="E45:H45"/>
    <mergeCell ref="S54:T54"/>
    <mergeCell ref="E67:H67"/>
    <mergeCell ref="K39:L39"/>
    <mergeCell ref="M39:R39"/>
    <mergeCell ref="C73:D80"/>
    <mergeCell ref="J75:R75"/>
    <mergeCell ref="B71:T71"/>
    <mergeCell ref="E66:H66"/>
    <mergeCell ref="S57:T57"/>
    <mergeCell ref="S67:T67"/>
    <mergeCell ref="I68:R68"/>
    <mergeCell ref="S68:T68"/>
    <mergeCell ref="S69:T69"/>
    <mergeCell ref="J78:R78"/>
    <mergeCell ref="S75:T75"/>
    <mergeCell ref="C72:D72"/>
    <mergeCell ref="B73:B80"/>
    <mergeCell ref="S63:T63"/>
    <mergeCell ref="S59:T59"/>
    <mergeCell ref="S60:T60"/>
    <mergeCell ref="I62:R62"/>
    <mergeCell ref="S61:T61"/>
    <mergeCell ref="I59:R59"/>
    <mergeCell ref="B40:H40"/>
    <mergeCell ref="I40:J40"/>
    <mergeCell ref="K40:L40"/>
    <mergeCell ref="M40:R40"/>
    <mergeCell ref="D99:J99"/>
    <mergeCell ref="C200:D200"/>
    <mergeCell ref="E202:F202"/>
    <mergeCell ref="K198:T198"/>
    <mergeCell ref="F188:G188"/>
    <mergeCell ref="B171:C171"/>
    <mergeCell ref="S91:T91"/>
    <mergeCell ref="S90:T90"/>
    <mergeCell ref="E90:I90"/>
    <mergeCell ref="B84:B91"/>
    <mergeCell ref="J89:R89"/>
    <mergeCell ref="S95:T95"/>
    <mergeCell ref="B95:C95"/>
    <mergeCell ref="B114:T114"/>
    <mergeCell ref="B115:T115"/>
    <mergeCell ref="B116:T116"/>
    <mergeCell ref="B161:C161"/>
    <mergeCell ref="B94:T94"/>
    <mergeCell ref="B121:C121"/>
    <mergeCell ref="E132:F132"/>
    <mergeCell ref="B122:C122"/>
    <mergeCell ref="D122:J122"/>
    <mergeCell ref="B136:D136"/>
    <mergeCell ref="H187:I187"/>
    <mergeCell ref="E219:F219"/>
    <mergeCell ref="G219:J219"/>
    <mergeCell ref="B225:T225"/>
    <mergeCell ref="C212:D212"/>
    <mergeCell ref="J188:L188"/>
    <mergeCell ref="C208:D208"/>
    <mergeCell ref="B81:B83"/>
    <mergeCell ref="E86:I86"/>
    <mergeCell ref="J86:R86"/>
    <mergeCell ref="E81:I81"/>
    <mergeCell ref="J81:R81"/>
    <mergeCell ref="S81:T81"/>
    <mergeCell ref="S85:T85"/>
    <mergeCell ref="S82:T82"/>
    <mergeCell ref="E214:F214"/>
    <mergeCell ref="G214:J214"/>
    <mergeCell ref="G212:J212"/>
    <mergeCell ref="C206:D206"/>
    <mergeCell ref="K205:T205"/>
    <mergeCell ref="C210:D210"/>
    <mergeCell ref="E210:F210"/>
    <mergeCell ref="B175:C175"/>
    <mergeCell ref="G207:J207"/>
    <mergeCell ref="B170:C170"/>
    <mergeCell ref="G218:J218"/>
    <mergeCell ref="K218:T218"/>
    <mergeCell ref="E206:F206"/>
    <mergeCell ref="G200:J200"/>
    <mergeCell ref="K213:T213"/>
    <mergeCell ref="J187:L187"/>
    <mergeCell ref="E89:I89"/>
    <mergeCell ref="G244:H244"/>
    <mergeCell ref="E244:F244"/>
    <mergeCell ref="K217:T217"/>
    <mergeCell ref="E191:F191"/>
    <mergeCell ref="H232:I232"/>
    <mergeCell ref="E239:F239"/>
    <mergeCell ref="E243:F243"/>
    <mergeCell ref="K199:T199"/>
    <mergeCell ref="D121:J121"/>
    <mergeCell ref="K99:R99"/>
    <mergeCell ref="D166:E166"/>
    <mergeCell ref="D171:E171"/>
    <mergeCell ref="C219:D219"/>
    <mergeCell ref="G217:J217"/>
    <mergeCell ref="K214:T214"/>
    <mergeCell ref="E213:F213"/>
    <mergeCell ref="C218:D218"/>
    <mergeCell ref="E217:F217"/>
    <mergeCell ref="G213:J213"/>
    <mergeCell ref="C207:D207"/>
    <mergeCell ref="E207:F207"/>
    <mergeCell ref="C215:D215"/>
    <mergeCell ref="G215:J215"/>
    <mergeCell ref="C211:D211"/>
    <mergeCell ref="E211:F211"/>
    <mergeCell ref="G210:J210"/>
    <mergeCell ref="S92:T92"/>
    <mergeCell ref="C220:D220"/>
    <mergeCell ref="G216:J216"/>
    <mergeCell ref="H190:I190"/>
    <mergeCell ref="E190:F190"/>
    <mergeCell ref="C213:D213"/>
    <mergeCell ref="G211:J211"/>
    <mergeCell ref="K211:T211"/>
    <mergeCell ref="K196:T196"/>
    <mergeCell ref="G208:J208"/>
    <mergeCell ref="K208:T208"/>
    <mergeCell ref="E200:F200"/>
    <mergeCell ref="K203:T203"/>
    <mergeCell ref="F157:I157"/>
    <mergeCell ref="F158:I158"/>
    <mergeCell ref="J158:T158"/>
    <mergeCell ref="C194:F194"/>
    <mergeCell ref="B162:C162"/>
    <mergeCell ref="J165:T165"/>
    <mergeCell ref="D161:E161"/>
    <mergeCell ref="D163:E163"/>
    <mergeCell ref="B124:T124"/>
    <mergeCell ref="G103:R103"/>
    <mergeCell ref="B108:C108"/>
    <mergeCell ref="E85:I85"/>
    <mergeCell ref="E82:I82"/>
    <mergeCell ref="S74:T74"/>
    <mergeCell ref="E74:I74"/>
    <mergeCell ref="J74:R74"/>
    <mergeCell ref="E72:I72"/>
    <mergeCell ref="J72:R72"/>
    <mergeCell ref="S72:T72"/>
    <mergeCell ref="E87:I87"/>
    <mergeCell ref="J76:R76"/>
    <mergeCell ref="J82:R82"/>
    <mergeCell ref="J73:R73"/>
    <mergeCell ref="E78:I78"/>
    <mergeCell ref="S73:T73"/>
    <mergeCell ref="S78:T78"/>
    <mergeCell ref="E75:I75"/>
    <mergeCell ref="E80:I80"/>
    <mergeCell ref="E77:I77"/>
    <mergeCell ref="J77:R77"/>
    <mergeCell ref="E76:I76"/>
    <mergeCell ref="S80:T80"/>
    <mergeCell ref="S84:T84"/>
    <mergeCell ref="S87:T87"/>
    <mergeCell ref="B144:C144"/>
    <mergeCell ref="J181:T181"/>
    <mergeCell ref="B184:C184"/>
    <mergeCell ref="B68:B70"/>
    <mergeCell ref="C68:D70"/>
    <mergeCell ref="E70:H70"/>
    <mergeCell ref="I70:R70"/>
    <mergeCell ref="S70:T70"/>
    <mergeCell ref="S101:T101"/>
    <mergeCell ref="S102:T102"/>
    <mergeCell ref="B100:T100"/>
    <mergeCell ref="B174:C174"/>
    <mergeCell ref="D174:E174"/>
    <mergeCell ref="F174:I174"/>
    <mergeCell ref="K122:R122"/>
    <mergeCell ref="B131:D131"/>
    <mergeCell ref="J80:R80"/>
    <mergeCell ref="F179:I179"/>
    <mergeCell ref="J179:T179"/>
    <mergeCell ref="E79:I79"/>
    <mergeCell ref="E131:F131"/>
    <mergeCell ref="B140:K140"/>
    <mergeCell ref="E136:F136"/>
    <mergeCell ref="B132:D132"/>
    <mergeCell ref="I141:K141"/>
    <mergeCell ref="F173:I173"/>
    <mergeCell ref="C191:D191"/>
    <mergeCell ref="K190:L190"/>
    <mergeCell ref="M187:T193"/>
    <mergeCell ref="B159:C159"/>
    <mergeCell ref="B151:C151"/>
    <mergeCell ref="J162:T162"/>
    <mergeCell ref="F156:I156"/>
    <mergeCell ref="F151:I151"/>
    <mergeCell ref="C186:L186"/>
    <mergeCell ref="B183:C183"/>
    <mergeCell ref="D183:E183"/>
    <mergeCell ref="F183:I183"/>
    <mergeCell ref="J183:T183"/>
    <mergeCell ref="C187:E187"/>
    <mergeCell ref="F177:I177"/>
    <mergeCell ref="J177:T177"/>
    <mergeCell ref="J153:T153"/>
    <mergeCell ref="J155:T155"/>
    <mergeCell ref="D156:E156"/>
    <mergeCell ref="B153:C153"/>
    <mergeCell ref="J160:T160"/>
    <mergeCell ref="B158:C158"/>
    <mergeCell ref="B139:T139"/>
    <mergeCell ref="F163:I163"/>
    <mergeCell ref="J163:T163"/>
    <mergeCell ref="F161:I161"/>
    <mergeCell ref="J161:T161"/>
    <mergeCell ref="B168:C168"/>
    <mergeCell ref="B176:C176"/>
    <mergeCell ref="D176:E176"/>
    <mergeCell ref="F176:I176"/>
    <mergeCell ref="B163:C163"/>
    <mergeCell ref="D145:E145"/>
    <mergeCell ref="D149:E149"/>
    <mergeCell ref="F162:I162"/>
    <mergeCell ref="J148:T149"/>
    <mergeCell ref="D150:E150"/>
    <mergeCell ref="D155:E155"/>
    <mergeCell ref="D151:E151"/>
    <mergeCell ref="D175:E175"/>
    <mergeCell ref="F175:I175"/>
    <mergeCell ref="F171:I171"/>
    <mergeCell ref="B147:K147"/>
    <mergeCell ref="D170:E170"/>
    <mergeCell ref="F170:I170"/>
    <mergeCell ref="D153:E153"/>
    <mergeCell ref="C222:D222"/>
    <mergeCell ref="E222:F222"/>
    <mergeCell ref="K212:T212"/>
    <mergeCell ref="G198:J198"/>
    <mergeCell ref="E197:F197"/>
    <mergeCell ref="C201:D201"/>
    <mergeCell ref="G204:J204"/>
    <mergeCell ref="K206:T206"/>
    <mergeCell ref="E204:F204"/>
    <mergeCell ref="E201:F201"/>
    <mergeCell ref="G197:J197"/>
    <mergeCell ref="K197:T197"/>
    <mergeCell ref="G199:J199"/>
    <mergeCell ref="K219:T219"/>
    <mergeCell ref="K215:T215"/>
    <mergeCell ref="E215:F215"/>
    <mergeCell ref="K207:T207"/>
    <mergeCell ref="G222:J222"/>
    <mergeCell ref="K222:T222"/>
    <mergeCell ref="E218:F218"/>
    <mergeCell ref="K216:T216"/>
    <mergeCell ref="C209:D209"/>
    <mergeCell ref="E209:F209"/>
    <mergeCell ref="G203:J203"/>
    <mergeCell ref="E208:F208"/>
    <mergeCell ref="C203:D203"/>
    <mergeCell ref="G205:J205"/>
    <mergeCell ref="K202:T202"/>
    <mergeCell ref="E199:F199"/>
    <mergeCell ref="C198:D198"/>
    <mergeCell ref="K201:T201"/>
    <mergeCell ref="E203:F203"/>
    <mergeCell ref="C193:L193"/>
    <mergeCell ref="K200:T200"/>
    <mergeCell ref="C204:D204"/>
    <mergeCell ref="C197:D197"/>
    <mergeCell ref="G201:J201"/>
    <mergeCell ref="G206:J206"/>
    <mergeCell ref="E198:F198"/>
    <mergeCell ref="C199:D199"/>
    <mergeCell ref="J182:T182"/>
    <mergeCell ref="B185:B206"/>
    <mergeCell ref="B167:C167"/>
    <mergeCell ref="D167:E167"/>
    <mergeCell ref="F167:I167"/>
    <mergeCell ref="J167:T167"/>
    <mergeCell ref="J178:T178"/>
    <mergeCell ref="F169:I169"/>
    <mergeCell ref="J172:T172"/>
    <mergeCell ref="F172:I172"/>
    <mergeCell ref="J171:T171"/>
    <mergeCell ref="F181:I181"/>
    <mergeCell ref="S118:T118"/>
    <mergeCell ref="S119:T119"/>
    <mergeCell ref="D118:J118"/>
    <mergeCell ref="B148:E148"/>
    <mergeCell ref="D182:E182"/>
    <mergeCell ref="F182:I182"/>
    <mergeCell ref="J164:T164"/>
    <mergeCell ref="D177:E177"/>
    <mergeCell ref="F160:I160"/>
    <mergeCell ref="D162:E162"/>
    <mergeCell ref="B181:C181"/>
    <mergeCell ref="B145:C145"/>
    <mergeCell ref="J157:T157"/>
    <mergeCell ref="J156:T156"/>
    <mergeCell ref="D144:E144"/>
    <mergeCell ref="J144:K144"/>
    <mergeCell ref="J173:T173"/>
    <mergeCell ref="B177:C177"/>
    <mergeCell ref="B150:C150"/>
    <mergeCell ref="J150:T150"/>
    <mergeCell ref="D169:E169"/>
    <mergeCell ref="J169:T169"/>
    <mergeCell ref="B173:C173"/>
    <mergeCell ref="J174:T174"/>
    <mergeCell ref="C223:D223"/>
    <mergeCell ref="E223:F223"/>
    <mergeCell ref="G223:J223"/>
    <mergeCell ref="B166:C166"/>
    <mergeCell ref="B135:D135"/>
    <mergeCell ref="B134:D134"/>
    <mergeCell ref="J176:T176"/>
    <mergeCell ref="B179:C179"/>
    <mergeCell ref="D179:E179"/>
    <mergeCell ref="B156:C156"/>
    <mergeCell ref="B157:C157"/>
    <mergeCell ref="D157:E157"/>
    <mergeCell ref="G145:K145"/>
    <mergeCell ref="B154:C154"/>
    <mergeCell ref="D172:E172"/>
    <mergeCell ref="D160:E160"/>
    <mergeCell ref="B169:C169"/>
    <mergeCell ref="M186:T186"/>
    <mergeCell ref="C185:T185"/>
    <mergeCell ref="F187:G187"/>
    <mergeCell ref="D178:E178"/>
    <mergeCell ref="K223:T223"/>
    <mergeCell ref="D173:E173"/>
    <mergeCell ref="D180:E180"/>
    <mergeCell ref="B109:E109"/>
    <mergeCell ref="G109:R109"/>
    <mergeCell ref="B110:E110"/>
    <mergeCell ref="G110:R110"/>
    <mergeCell ref="B111:E112"/>
    <mergeCell ref="G111:R111"/>
    <mergeCell ref="G112:R112"/>
    <mergeCell ref="G105:R105"/>
    <mergeCell ref="S105:T105"/>
    <mergeCell ref="S109:T109"/>
    <mergeCell ref="S111:T111"/>
    <mergeCell ref="S112:T112"/>
    <mergeCell ref="S108:T108"/>
    <mergeCell ref="D108:J108"/>
    <mergeCell ref="S110:T110"/>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70" zoomScaleNormal="70" workbookViewId="0">
      <selection activeCell="C18" sqref="C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63" t="s">
        <v>252</v>
      </c>
      <c r="C2" s="764"/>
      <c r="D2" s="764"/>
      <c r="E2" s="764"/>
      <c r="F2" s="764"/>
      <c r="G2" s="764"/>
      <c r="H2" s="764"/>
      <c r="I2" s="765"/>
      <c r="J2" s="287"/>
      <c r="K2" s="769" t="s">
        <v>252</v>
      </c>
      <c r="L2" s="770"/>
      <c r="M2" s="770"/>
      <c r="N2" s="770"/>
      <c r="O2" s="770"/>
      <c r="P2" s="770"/>
      <c r="Q2" s="770"/>
      <c r="R2" s="770"/>
      <c r="S2" s="771"/>
    </row>
    <row r="3" spans="2:19" ht="34.5" customHeight="1" x14ac:dyDescent="0.2">
      <c r="B3" s="766"/>
      <c r="C3" s="767"/>
      <c r="D3" s="767"/>
      <c r="E3" s="767"/>
      <c r="F3" s="767"/>
      <c r="G3" s="767"/>
      <c r="H3" s="767"/>
      <c r="I3" s="768"/>
      <c r="J3" s="287"/>
      <c r="K3" s="772"/>
      <c r="L3" s="773"/>
      <c r="M3" s="773"/>
      <c r="N3" s="773"/>
      <c r="O3" s="773"/>
      <c r="P3" s="773"/>
      <c r="Q3" s="773"/>
      <c r="R3" s="773"/>
      <c r="S3" s="774"/>
    </row>
    <row r="4" spans="2:19" ht="27.75" customHeight="1" x14ac:dyDescent="0.2">
      <c r="B4" s="775" t="s">
        <v>253</v>
      </c>
      <c r="C4" s="776"/>
      <c r="D4" s="776"/>
      <c r="E4" s="776"/>
      <c r="F4" s="777"/>
      <c r="G4" s="339" t="s">
        <v>490</v>
      </c>
      <c r="H4" s="340" t="s">
        <v>2</v>
      </c>
      <c r="I4" s="99" t="s">
        <v>0</v>
      </c>
      <c r="J4" s="288"/>
      <c r="K4" s="781" t="s">
        <v>253</v>
      </c>
      <c r="L4" s="782"/>
      <c r="M4" s="782"/>
      <c r="N4" s="782"/>
      <c r="O4" s="782"/>
      <c r="P4" s="783" t="s">
        <v>779</v>
      </c>
      <c r="Q4" s="783"/>
      <c r="R4" s="340" t="s">
        <v>0</v>
      </c>
      <c r="S4" s="129" t="s">
        <v>2</v>
      </c>
    </row>
    <row r="5" spans="2:19" ht="27.75" customHeight="1" x14ac:dyDescent="0.25">
      <c r="B5" s="778"/>
      <c r="C5" s="779"/>
      <c r="D5" s="779"/>
      <c r="E5" s="779"/>
      <c r="F5" s="780"/>
      <c r="G5" s="100" t="s">
        <v>513</v>
      </c>
      <c r="H5" s="137">
        <v>3</v>
      </c>
      <c r="I5" s="101" t="s">
        <v>254</v>
      </c>
      <c r="J5" s="289"/>
      <c r="K5" s="781"/>
      <c r="L5" s="782"/>
      <c r="M5" s="782"/>
      <c r="N5" s="782"/>
      <c r="O5" s="782"/>
      <c r="P5" s="784" t="s">
        <v>491</v>
      </c>
      <c r="Q5" s="784"/>
      <c r="R5" s="137" t="s">
        <v>255</v>
      </c>
      <c r="S5" s="128">
        <v>4</v>
      </c>
    </row>
    <row r="6" spans="2:19" ht="33.75" customHeight="1" x14ac:dyDescent="0.2">
      <c r="B6" s="794" t="s">
        <v>256</v>
      </c>
      <c r="C6" s="795"/>
      <c r="D6" s="795"/>
      <c r="E6" s="795"/>
      <c r="F6" s="795"/>
      <c r="G6" s="795"/>
      <c r="H6" s="796"/>
      <c r="I6" s="787"/>
      <c r="J6" s="288"/>
      <c r="K6" s="797" t="s">
        <v>257</v>
      </c>
      <c r="L6" s="798"/>
      <c r="M6" s="798"/>
      <c r="N6" s="798"/>
      <c r="O6" s="798"/>
      <c r="P6" s="798"/>
      <c r="Q6" s="798"/>
      <c r="R6" s="798"/>
      <c r="S6" s="789"/>
    </row>
    <row r="7" spans="2:19" ht="15" customHeight="1" x14ac:dyDescent="0.2">
      <c r="B7" s="799" t="s">
        <v>258</v>
      </c>
      <c r="C7" s="800"/>
      <c r="D7" s="802">
        <v>1</v>
      </c>
      <c r="E7" s="802">
        <v>2</v>
      </c>
      <c r="F7" s="802">
        <v>3</v>
      </c>
      <c r="G7" s="804" t="s">
        <v>259</v>
      </c>
      <c r="H7" s="786" t="s">
        <v>97</v>
      </c>
      <c r="I7" s="787"/>
      <c r="J7" s="288"/>
      <c r="K7" s="806" t="s">
        <v>780</v>
      </c>
      <c r="L7" s="785"/>
      <c r="M7" s="785" t="s">
        <v>888</v>
      </c>
      <c r="N7" s="785" t="s">
        <v>889</v>
      </c>
      <c r="O7" s="785" t="s">
        <v>890</v>
      </c>
      <c r="P7" s="785" t="s">
        <v>891</v>
      </c>
      <c r="Q7" s="785" t="s">
        <v>259</v>
      </c>
      <c r="R7" s="786" t="s">
        <v>97</v>
      </c>
      <c r="S7" s="787"/>
    </row>
    <row r="8" spans="2:19" ht="15.75" customHeight="1" x14ac:dyDescent="0.2">
      <c r="B8" s="797"/>
      <c r="C8" s="801"/>
      <c r="D8" s="803"/>
      <c r="E8" s="803"/>
      <c r="F8" s="803"/>
      <c r="G8" s="805"/>
      <c r="H8" s="788"/>
      <c r="I8" s="789"/>
      <c r="J8" s="288"/>
      <c r="K8" s="806"/>
      <c r="L8" s="785"/>
      <c r="M8" s="785"/>
      <c r="N8" s="785"/>
      <c r="O8" s="785"/>
      <c r="P8" s="785"/>
      <c r="Q8" s="785"/>
      <c r="R8" s="788"/>
      <c r="S8" s="789"/>
    </row>
    <row r="9" spans="2:19" ht="15.75" customHeight="1" thickBot="1" x14ac:dyDescent="0.3">
      <c r="B9" s="102">
        <v>3</v>
      </c>
      <c r="C9" s="103">
        <v>500</v>
      </c>
      <c r="D9" s="103">
        <v>3</v>
      </c>
      <c r="E9" s="103">
        <v>50</v>
      </c>
      <c r="F9" s="103"/>
      <c r="G9" s="103"/>
      <c r="H9" s="790"/>
      <c r="I9" s="791"/>
      <c r="J9" s="290"/>
      <c r="K9" s="102">
        <v>3</v>
      </c>
      <c r="L9" s="103">
        <v>500</v>
      </c>
      <c r="M9" s="298">
        <v>3</v>
      </c>
      <c r="N9" s="298"/>
      <c r="O9" s="298">
        <v>50</v>
      </c>
      <c r="P9" s="298"/>
      <c r="Q9" s="298"/>
      <c r="R9" s="792"/>
      <c r="S9" s="793"/>
    </row>
    <row r="10" spans="2:19" ht="20.25" customHeight="1" x14ac:dyDescent="0.2">
      <c r="B10" s="807" t="s">
        <v>260</v>
      </c>
      <c r="C10" s="104">
        <v>1</v>
      </c>
      <c r="D10" s="35">
        <v>227</v>
      </c>
      <c r="E10" s="35">
        <v>169</v>
      </c>
      <c r="F10" s="35">
        <v>11</v>
      </c>
      <c r="G10" s="105">
        <f t="shared" ref="G10:G40" si="0">+D10+E10+F10</f>
        <v>407</v>
      </c>
      <c r="H10" s="810"/>
      <c r="I10" s="811"/>
      <c r="J10" s="291"/>
      <c r="K10" s="821" t="s">
        <v>260</v>
      </c>
      <c r="L10" s="299">
        <v>1</v>
      </c>
      <c r="M10" s="300">
        <v>225</v>
      </c>
      <c r="N10" s="300">
        <v>169</v>
      </c>
      <c r="O10" s="300">
        <v>11</v>
      </c>
      <c r="P10" s="300">
        <v>0</v>
      </c>
      <c r="Q10" s="108">
        <f>SUM(M10:P10)</f>
        <v>405</v>
      </c>
      <c r="R10" s="812"/>
      <c r="S10" s="768"/>
    </row>
    <row r="11" spans="2:19" ht="16.5" customHeight="1" x14ac:dyDescent="0.2">
      <c r="B11" s="808"/>
      <c r="C11" s="106" t="s">
        <v>264</v>
      </c>
      <c r="D11" s="36">
        <f>+D10*0.4</f>
        <v>90.800000000000011</v>
      </c>
      <c r="E11" s="36">
        <f t="shared" ref="E11" si="1">+E10*0.4</f>
        <v>67.600000000000009</v>
      </c>
      <c r="F11" s="36">
        <v>4</v>
      </c>
      <c r="G11" s="36">
        <f t="shared" si="0"/>
        <v>162.40000000000003</v>
      </c>
      <c r="H11" s="813"/>
      <c r="I11" s="814"/>
      <c r="J11" s="291"/>
      <c r="K11" s="821"/>
      <c r="L11" s="301">
        <v>0.4</v>
      </c>
      <c r="M11" s="36">
        <f>M10*0.4</f>
        <v>90</v>
      </c>
      <c r="N11" s="36">
        <f>N10*0.4</f>
        <v>67.600000000000009</v>
      </c>
      <c r="O11" s="36">
        <v>5</v>
      </c>
      <c r="P11" s="36">
        <f>P10*0.4</f>
        <v>0</v>
      </c>
      <c r="Q11" s="84">
        <f>SUM(M11:P11)</f>
        <v>162.60000000000002</v>
      </c>
      <c r="R11" s="815"/>
      <c r="S11" s="816"/>
    </row>
    <row r="12" spans="2:19" ht="25.5" customHeight="1" thickBot="1" x14ac:dyDescent="0.25">
      <c r="B12" s="809"/>
      <c r="C12" s="107">
        <v>0.6</v>
      </c>
      <c r="D12" s="37">
        <f>+D10*0.6</f>
        <v>136.19999999999999</v>
      </c>
      <c r="E12" s="37">
        <f t="shared" ref="E12" si="2">+E10*0.6</f>
        <v>101.39999999999999</v>
      </c>
      <c r="F12" s="37">
        <v>7</v>
      </c>
      <c r="G12" s="37">
        <f t="shared" si="0"/>
        <v>244.59999999999997</v>
      </c>
      <c r="H12" s="817"/>
      <c r="I12" s="818"/>
      <c r="J12" s="291"/>
      <c r="K12" s="821"/>
      <c r="L12" s="302">
        <v>0.6</v>
      </c>
      <c r="M12" s="37">
        <v>135</v>
      </c>
      <c r="N12" s="37">
        <f>N10*0.6</f>
        <v>101.39999999999999</v>
      </c>
      <c r="O12" s="37">
        <v>6</v>
      </c>
      <c r="P12" s="37">
        <f>P10*0.6</f>
        <v>0</v>
      </c>
      <c r="Q12" s="303">
        <f>SUM(M12:P12)</f>
        <v>242.39999999999998</v>
      </c>
      <c r="R12" s="819"/>
      <c r="S12" s="820"/>
    </row>
    <row r="13" spans="2:19" x14ac:dyDescent="0.2">
      <c r="B13" s="807" t="s">
        <v>261</v>
      </c>
      <c r="C13" s="104" t="s">
        <v>259</v>
      </c>
      <c r="D13" s="35">
        <v>227</v>
      </c>
      <c r="E13" s="35">
        <v>169</v>
      </c>
      <c r="F13" s="35">
        <v>11</v>
      </c>
      <c r="G13" s="108">
        <f t="shared" si="0"/>
        <v>407</v>
      </c>
      <c r="H13" s="810"/>
      <c r="I13" s="811"/>
      <c r="J13" s="291"/>
      <c r="K13" s="807" t="s">
        <v>261</v>
      </c>
      <c r="L13" s="299" t="s">
        <v>259</v>
      </c>
      <c r="M13" s="300">
        <f>M10</f>
        <v>225</v>
      </c>
      <c r="N13" s="300">
        <f>N10</f>
        <v>169</v>
      </c>
      <c r="O13" s="300">
        <f>O10</f>
        <v>11</v>
      </c>
      <c r="P13" s="300">
        <f>P10</f>
        <v>0</v>
      </c>
      <c r="Q13" s="108">
        <f t="shared" ref="Q13:Q26" si="3">SUM(M13:P13)</f>
        <v>405</v>
      </c>
      <c r="R13" s="812"/>
      <c r="S13" s="768"/>
    </row>
    <row r="14" spans="2:19" x14ac:dyDescent="0.2">
      <c r="B14" s="808"/>
      <c r="C14" s="106" t="s">
        <v>264</v>
      </c>
      <c r="D14" s="36">
        <v>90</v>
      </c>
      <c r="E14" s="36">
        <v>65</v>
      </c>
      <c r="F14" s="36">
        <v>4</v>
      </c>
      <c r="G14" s="36">
        <f t="shared" si="0"/>
        <v>159</v>
      </c>
      <c r="H14" s="813"/>
      <c r="I14" s="814"/>
      <c r="J14" s="291"/>
      <c r="K14" s="808"/>
      <c r="L14" s="301">
        <v>0.4</v>
      </c>
      <c r="M14" s="36">
        <v>15</v>
      </c>
      <c r="N14" s="36">
        <v>0</v>
      </c>
      <c r="O14" s="36">
        <v>0</v>
      </c>
      <c r="P14" s="36">
        <v>0</v>
      </c>
      <c r="Q14" s="36">
        <f t="shared" si="3"/>
        <v>15</v>
      </c>
      <c r="R14" s="815"/>
      <c r="S14" s="816"/>
    </row>
    <row r="15" spans="2:19" ht="12.75" customHeight="1" thickBot="1" x14ac:dyDescent="0.25">
      <c r="B15" s="809"/>
      <c r="C15" s="107">
        <v>0.6</v>
      </c>
      <c r="D15" s="38">
        <v>136</v>
      </c>
      <c r="E15" s="38">
        <v>97</v>
      </c>
      <c r="F15" s="38">
        <v>7</v>
      </c>
      <c r="G15" s="38">
        <f t="shared" si="0"/>
        <v>240</v>
      </c>
      <c r="H15" s="817"/>
      <c r="I15" s="818"/>
      <c r="J15" s="291"/>
      <c r="K15" s="809"/>
      <c r="L15" s="302">
        <v>0.6</v>
      </c>
      <c r="M15" s="37">
        <v>0</v>
      </c>
      <c r="N15" s="37">
        <v>0</v>
      </c>
      <c r="O15" s="37">
        <v>0</v>
      </c>
      <c r="P15" s="37">
        <v>0</v>
      </c>
      <c r="Q15" s="37">
        <f t="shared" si="3"/>
        <v>0</v>
      </c>
      <c r="R15" s="819"/>
      <c r="S15" s="820"/>
    </row>
    <row r="16" spans="2:19" ht="15" customHeight="1" x14ac:dyDescent="0.2">
      <c r="B16" s="807" t="s">
        <v>262</v>
      </c>
      <c r="C16" s="104" t="s">
        <v>259</v>
      </c>
      <c r="D16" s="35">
        <v>227</v>
      </c>
      <c r="E16" s="35">
        <v>169</v>
      </c>
      <c r="F16" s="35">
        <v>11</v>
      </c>
      <c r="G16" s="105">
        <f t="shared" si="0"/>
        <v>407</v>
      </c>
      <c r="H16" s="810"/>
      <c r="I16" s="811"/>
      <c r="J16" s="291"/>
      <c r="K16" s="807" t="s">
        <v>263</v>
      </c>
      <c r="L16" s="299" t="s">
        <v>259</v>
      </c>
      <c r="M16" s="300">
        <f>M10</f>
        <v>225</v>
      </c>
      <c r="N16" s="300">
        <f>N10</f>
        <v>169</v>
      </c>
      <c r="O16" s="300">
        <f>O10</f>
        <v>11</v>
      </c>
      <c r="P16" s="300">
        <f>P10</f>
        <v>0</v>
      </c>
      <c r="Q16" s="108">
        <f t="shared" si="3"/>
        <v>405</v>
      </c>
      <c r="R16" s="812"/>
      <c r="S16" s="768"/>
    </row>
    <row r="17" spans="2:19" ht="15.75" customHeight="1" x14ac:dyDescent="0.2">
      <c r="B17" s="808"/>
      <c r="C17" s="106" t="s">
        <v>264</v>
      </c>
      <c r="D17" s="36">
        <v>91</v>
      </c>
      <c r="E17" s="36">
        <v>68</v>
      </c>
      <c r="F17" s="36">
        <v>4</v>
      </c>
      <c r="G17" s="36">
        <f t="shared" si="0"/>
        <v>163</v>
      </c>
      <c r="H17" s="813"/>
      <c r="I17" s="814"/>
      <c r="J17" s="291"/>
      <c r="K17" s="808"/>
      <c r="L17" s="301" t="s">
        <v>264</v>
      </c>
      <c r="M17" s="36">
        <v>91</v>
      </c>
      <c r="N17" s="36">
        <v>18</v>
      </c>
      <c r="O17" s="36">
        <v>5</v>
      </c>
      <c r="P17" s="36">
        <v>0</v>
      </c>
      <c r="Q17" s="36">
        <f t="shared" si="3"/>
        <v>114</v>
      </c>
      <c r="R17" s="815"/>
      <c r="S17" s="816"/>
    </row>
    <row r="18" spans="2:19" ht="23.25" customHeight="1" thickBot="1" x14ac:dyDescent="0.25">
      <c r="B18" s="809"/>
      <c r="C18" s="107">
        <v>0.6</v>
      </c>
      <c r="D18" s="36">
        <v>136</v>
      </c>
      <c r="E18" s="36">
        <v>101</v>
      </c>
      <c r="F18" s="36">
        <v>7</v>
      </c>
      <c r="G18" s="37">
        <f t="shared" si="0"/>
        <v>244</v>
      </c>
      <c r="H18" s="813"/>
      <c r="I18" s="814"/>
      <c r="J18" s="291"/>
      <c r="K18" s="809"/>
      <c r="L18" s="302">
        <v>0.6</v>
      </c>
      <c r="M18" s="37">
        <v>38</v>
      </c>
      <c r="N18" s="37">
        <v>0</v>
      </c>
      <c r="O18" s="37">
        <v>6</v>
      </c>
      <c r="P18" s="37">
        <v>0</v>
      </c>
      <c r="Q18" s="37">
        <f t="shared" si="3"/>
        <v>44</v>
      </c>
      <c r="R18" s="815"/>
      <c r="S18" s="816"/>
    </row>
    <row r="19" spans="2:19" ht="13.5" customHeight="1" x14ac:dyDescent="0.2">
      <c r="B19" s="807" t="s">
        <v>265</v>
      </c>
      <c r="C19" s="104" t="s">
        <v>259</v>
      </c>
      <c r="D19" s="35">
        <v>227</v>
      </c>
      <c r="E19" s="35">
        <v>169</v>
      </c>
      <c r="F19" s="35">
        <v>11</v>
      </c>
      <c r="G19" s="108">
        <f t="shared" si="0"/>
        <v>407</v>
      </c>
      <c r="H19" s="813"/>
      <c r="I19" s="814"/>
      <c r="J19" s="291"/>
      <c r="K19" s="807" t="s">
        <v>265</v>
      </c>
      <c r="L19" s="299" t="s">
        <v>259</v>
      </c>
      <c r="M19" s="300">
        <f>M10</f>
        <v>225</v>
      </c>
      <c r="N19" s="300">
        <f>N10</f>
        <v>169</v>
      </c>
      <c r="O19" s="300">
        <f>O10</f>
        <v>11</v>
      </c>
      <c r="P19" s="300">
        <f>P10</f>
        <v>0</v>
      </c>
      <c r="Q19" s="108">
        <f t="shared" si="3"/>
        <v>405</v>
      </c>
      <c r="R19" s="815"/>
      <c r="S19" s="816"/>
    </row>
    <row r="20" spans="2:19" ht="15" customHeight="1" x14ac:dyDescent="0.2">
      <c r="B20" s="808"/>
      <c r="C20" s="106" t="s">
        <v>264</v>
      </c>
      <c r="D20" s="36">
        <v>0</v>
      </c>
      <c r="E20" s="36">
        <v>0</v>
      </c>
      <c r="F20" s="36">
        <v>0</v>
      </c>
      <c r="G20" s="36">
        <f t="shared" si="0"/>
        <v>0</v>
      </c>
      <c r="H20" s="813"/>
      <c r="I20" s="814"/>
      <c r="J20" s="291"/>
      <c r="K20" s="808"/>
      <c r="L20" s="301" t="s">
        <v>264</v>
      </c>
      <c r="M20" s="36">
        <v>0</v>
      </c>
      <c r="N20" s="36">
        <f t="shared" ref="N20:P21" si="4">N11-N17</f>
        <v>49.600000000000009</v>
      </c>
      <c r="O20" s="85">
        <f t="shared" si="4"/>
        <v>0</v>
      </c>
      <c r="P20" s="36">
        <f t="shared" si="4"/>
        <v>0</v>
      </c>
      <c r="Q20" s="36">
        <f t="shared" si="3"/>
        <v>49.600000000000009</v>
      </c>
      <c r="R20" s="815"/>
      <c r="S20" s="816"/>
    </row>
    <row r="21" spans="2:19" ht="17.25" customHeight="1" thickBot="1" x14ac:dyDescent="0.25">
      <c r="B21" s="809"/>
      <c r="C21" s="107">
        <v>0.6</v>
      </c>
      <c r="D21" s="36">
        <v>0</v>
      </c>
      <c r="E21" s="36">
        <v>0</v>
      </c>
      <c r="F21" s="36">
        <v>0</v>
      </c>
      <c r="G21" s="36">
        <f t="shared" si="0"/>
        <v>0</v>
      </c>
      <c r="H21" s="813"/>
      <c r="I21" s="814"/>
      <c r="J21" s="291"/>
      <c r="K21" s="809"/>
      <c r="L21" s="302">
        <v>0.6</v>
      </c>
      <c r="M21" s="37">
        <f>M42</f>
        <v>47</v>
      </c>
      <c r="N21" s="37">
        <f t="shared" si="4"/>
        <v>101.39999999999999</v>
      </c>
      <c r="O21" s="37">
        <f t="shared" si="4"/>
        <v>0</v>
      </c>
      <c r="P21" s="37">
        <f t="shared" si="4"/>
        <v>0</v>
      </c>
      <c r="Q21" s="37">
        <f t="shared" si="3"/>
        <v>148.39999999999998</v>
      </c>
      <c r="R21" s="815"/>
      <c r="S21" s="816"/>
    </row>
    <row r="22" spans="2:19" ht="15.75" customHeight="1" x14ac:dyDescent="0.2">
      <c r="B22" s="807" t="s">
        <v>516</v>
      </c>
      <c r="C22" s="104" t="s">
        <v>259</v>
      </c>
      <c r="D22" s="35">
        <v>227</v>
      </c>
      <c r="E22" s="35">
        <v>169</v>
      </c>
      <c r="F22" s="35">
        <v>11</v>
      </c>
      <c r="G22" s="105">
        <f t="shared" si="0"/>
        <v>407</v>
      </c>
      <c r="H22" s="813"/>
      <c r="I22" s="814"/>
      <c r="J22" s="291"/>
      <c r="K22" s="807" t="s">
        <v>266</v>
      </c>
      <c r="L22" s="299" t="s">
        <v>259</v>
      </c>
      <c r="M22" s="300">
        <f>M10+5</f>
        <v>230</v>
      </c>
      <c r="N22" s="300">
        <f>N10</f>
        <v>169</v>
      </c>
      <c r="O22" s="300">
        <f>O10</f>
        <v>11</v>
      </c>
      <c r="P22" s="300">
        <f>P10</f>
        <v>0</v>
      </c>
      <c r="Q22" s="108">
        <f t="shared" si="3"/>
        <v>410</v>
      </c>
      <c r="R22" s="341"/>
      <c r="S22" s="342"/>
    </row>
    <row r="23" spans="2:19" x14ac:dyDescent="0.2">
      <c r="B23" s="808"/>
      <c r="C23" s="106" t="s">
        <v>264</v>
      </c>
      <c r="D23" s="36">
        <v>90</v>
      </c>
      <c r="E23" s="36">
        <v>66</v>
      </c>
      <c r="F23" s="36">
        <v>4</v>
      </c>
      <c r="G23" s="36">
        <f t="shared" si="0"/>
        <v>160</v>
      </c>
      <c r="H23" s="813"/>
      <c r="I23" s="814"/>
      <c r="J23" s="291"/>
      <c r="K23" s="808"/>
      <c r="L23" s="301" t="s">
        <v>264</v>
      </c>
      <c r="M23" s="36">
        <v>105</v>
      </c>
      <c r="N23" s="36">
        <v>18</v>
      </c>
      <c r="O23" s="36">
        <v>5</v>
      </c>
      <c r="P23" s="36">
        <v>0</v>
      </c>
      <c r="Q23" s="36">
        <f t="shared" si="3"/>
        <v>128</v>
      </c>
      <c r="R23" s="341"/>
      <c r="S23" s="342"/>
    </row>
    <row r="24" spans="2:19" ht="15" customHeight="1" thickBot="1" x14ac:dyDescent="0.25">
      <c r="B24" s="809"/>
      <c r="C24" s="107">
        <v>0.6</v>
      </c>
      <c r="D24" s="36">
        <v>135</v>
      </c>
      <c r="E24" s="36">
        <v>98</v>
      </c>
      <c r="F24" s="36">
        <v>7</v>
      </c>
      <c r="G24" s="36">
        <f t="shared" si="0"/>
        <v>240</v>
      </c>
      <c r="H24" s="813"/>
      <c r="I24" s="814"/>
      <c r="J24" s="291"/>
      <c r="K24" s="809"/>
      <c r="L24" s="302">
        <v>0.6</v>
      </c>
      <c r="M24" s="37">
        <v>158</v>
      </c>
      <c r="N24" s="37">
        <v>4</v>
      </c>
      <c r="O24" s="37">
        <v>6</v>
      </c>
      <c r="P24" s="37">
        <v>0</v>
      </c>
      <c r="Q24" s="37">
        <f t="shared" si="3"/>
        <v>168</v>
      </c>
      <c r="R24" s="341"/>
      <c r="S24" s="342"/>
    </row>
    <row r="25" spans="2:19" ht="15" customHeight="1" x14ac:dyDescent="0.2">
      <c r="B25" s="807" t="s">
        <v>267</v>
      </c>
      <c r="C25" s="104" t="s">
        <v>259</v>
      </c>
      <c r="D25" s="35">
        <v>227</v>
      </c>
      <c r="E25" s="35">
        <v>169</v>
      </c>
      <c r="F25" s="35">
        <v>11</v>
      </c>
      <c r="G25" s="105">
        <f t="shared" si="0"/>
        <v>407</v>
      </c>
      <c r="H25" s="813"/>
      <c r="I25" s="814"/>
      <c r="J25" s="291"/>
      <c r="K25" s="807" t="s">
        <v>781</v>
      </c>
      <c r="L25" s="299" t="s">
        <v>259</v>
      </c>
      <c r="M25" s="300">
        <f>M19</f>
        <v>225</v>
      </c>
      <c r="N25" s="300">
        <f>N19+4</f>
        <v>173</v>
      </c>
      <c r="O25" s="300">
        <f>O19</f>
        <v>11</v>
      </c>
      <c r="P25" s="300">
        <f>P19</f>
        <v>0</v>
      </c>
      <c r="Q25" s="108">
        <f t="shared" si="3"/>
        <v>409</v>
      </c>
      <c r="R25" s="815"/>
      <c r="S25" s="816"/>
    </row>
    <row r="26" spans="2:19" x14ac:dyDescent="0.2">
      <c r="B26" s="808"/>
      <c r="C26" s="106" t="s">
        <v>264</v>
      </c>
      <c r="D26" s="36">
        <v>1</v>
      </c>
      <c r="E26" s="36">
        <v>2</v>
      </c>
      <c r="F26" s="36">
        <v>0</v>
      </c>
      <c r="G26" s="36">
        <f t="shared" si="0"/>
        <v>3</v>
      </c>
      <c r="H26" s="813"/>
      <c r="I26" s="814"/>
      <c r="J26" s="291"/>
      <c r="K26" s="808"/>
      <c r="L26" s="301" t="s">
        <v>264</v>
      </c>
      <c r="M26" s="36">
        <v>91</v>
      </c>
      <c r="N26" s="36">
        <v>18</v>
      </c>
      <c r="O26" s="36">
        <v>5</v>
      </c>
      <c r="P26" s="36">
        <v>0</v>
      </c>
      <c r="Q26" s="36">
        <f t="shared" si="3"/>
        <v>114</v>
      </c>
      <c r="R26" s="815"/>
      <c r="S26" s="816"/>
    </row>
    <row r="27" spans="2:19" ht="18" customHeight="1" thickBot="1" x14ac:dyDescent="0.25">
      <c r="B27" s="809"/>
      <c r="C27" s="107">
        <v>0.6</v>
      </c>
      <c r="D27" s="36">
        <v>1</v>
      </c>
      <c r="E27" s="36">
        <v>3</v>
      </c>
      <c r="F27" s="36">
        <v>0</v>
      </c>
      <c r="G27" s="36">
        <f t="shared" si="0"/>
        <v>4</v>
      </c>
      <c r="H27" s="813"/>
      <c r="I27" s="814"/>
      <c r="J27" s="291"/>
      <c r="K27" s="809"/>
      <c r="L27" s="302">
        <v>0.6</v>
      </c>
      <c r="M27" s="37">
        <v>43</v>
      </c>
      <c r="N27" s="37">
        <v>4</v>
      </c>
      <c r="O27" s="37">
        <v>6</v>
      </c>
      <c r="P27" s="37">
        <v>0</v>
      </c>
      <c r="Q27" s="37">
        <f>SUM(M27:P27)</f>
        <v>53</v>
      </c>
      <c r="R27" s="815"/>
      <c r="S27" s="816"/>
    </row>
    <row r="28" spans="2:19" ht="15" customHeight="1" x14ac:dyDescent="0.2">
      <c r="B28" s="807" t="s">
        <v>517</v>
      </c>
      <c r="C28" s="104" t="s">
        <v>259</v>
      </c>
      <c r="D28" s="35">
        <v>227</v>
      </c>
      <c r="E28" s="35">
        <v>169</v>
      </c>
      <c r="F28" s="35">
        <v>11</v>
      </c>
      <c r="G28" s="105">
        <f t="shared" si="0"/>
        <v>407</v>
      </c>
      <c r="H28" s="813"/>
      <c r="I28" s="814"/>
      <c r="J28" s="291"/>
      <c r="K28" s="807" t="s">
        <v>782</v>
      </c>
      <c r="L28" s="299" t="s">
        <v>259</v>
      </c>
      <c r="M28" s="300">
        <f>M22</f>
        <v>230</v>
      </c>
      <c r="N28" s="300">
        <f>N22</f>
        <v>169</v>
      </c>
      <c r="O28" s="300">
        <f>O22</f>
        <v>11</v>
      </c>
      <c r="P28" s="300">
        <f>P22</f>
        <v>0</v>
      </c>
      <c r="Q28" s="108">
        <f t="shared" ref="Q28:Q32" si="5">SUM(M28:P28)</f>
        <v>410</v>
      </c>
      <c r="R28" s="815"/>
      <c r="S28" s="816"/>
    </row>
    <row r="29" spans="2:19" x14ac:dyDescent="0.2">
      <c r="B29" s="808"/>
      <c r="C29" s="106" t="s">
        <v>264</v>
      </c>
      <c r="D29" s="36">
        <v>4</v>
      </c>
      <c r="E29" s="36">
        <v>2</v>
      </c>
      <c r="F29" s="36">
        <v>0</v>
      </c>
      <c r="G29" s="36">
        <f t="shared" si="0"/>
        <v>6</v>
      </c>
      <c r="H29" s="813" t="s">
        <v>268</v>
      </c>
      <c r="I29" s="814"/>
      <c r="J29" s="291"/>
      <c r="K29" s="808"/>
      <c r="L29" s="301" t="s">
        <v>264</v>
      </c>
      <c r="M29" s="36">
        <v>1</v>
      </c>
      <c r="N29" s="36">
        <f>N23-N26</f>
        <v>0</v>
      </c>
      <c r="O29" s="36">
        <f>O23-O26</f>
        <v>0</v>
      </c>
      <c r="P29" s="36">
        <v>0</v>
      </c>
      <c r="Q29" s="36">
        <f t="shared" si="5"/>
        <v>1</v>
      </c>
      <c r="R29" s="815"/>
      <c r="S29" s="816"/>
    </row>
    <row r="30" spans="2:19" ht="15" customHeight="1" thickBot="1" x14ac:dyDescent="0.25">
      <c r="B30" s="809"/>
      <c r="C30" s="107" t="s">
        <v>514</v>
      </c>
      <c r="D30" s="37">
        <v>5</v>
      </c>
      <c r="E30" s="37">
        <v>4</v>
      </c>
      <c r="F30" s="37">
        <v>0</v>
      </c>
      <c r="G30" s="37">
        <f t="shared" si="0"/>
        <v>9</v>
      </c>
      <c r="H30" s="817"/>
      <c r="I30" s="818"/>
      <c r="J30" s="291"/>
      <c r="K30" s="809"/>
      <c r="L30" s="302">
        <v>0.6</v>
      </c>
      <c r="M30" s="37">
        <f>M24-M27</f>
        <v>115</v>
      </c>
      <c r="N30" s="37">
        <f>N24-N27</f>
        <v>0</v>
      </c>
      <c r="O30" s="37">
        <f>O24-O27</f>
        <v>0</v>
      </c>
      <c r="P30" s="37">
        <v>0</v>
      </c>
      <c r="Q30" s="37">
        <f t="shared" si="5"/>
        <v>115</v>
      </c>
      <c r="R30" s="815"/>
      <c r="S30" s="816"/>
    </row>
    <row r="31" spans="2:19" ht="15" customHeight="1" x14ac:dyDescent="0.2">
      <c r="B31" s="807" t="s">
        <v>269</v>
      </c>
      <c r="C31" s="104" t="s">
        <v>259</v>
      </c>
      <c r="D31" s="35">
        <v>227</v>
      </c>
      <c r="E31" s="35">
        <v>169</v>
      </c>
      <c r="F31" s="35">
        <v>11</v>
      </c>
      <c r="G31" s="105">
        <f t="shared" si="0"/>
        <v>407</v>
      </c>
      <c r="H31" s="810"/>
      <c r="I31" s="811"/>
      <c r="J31" s="291"/>
      <c r="K31" s="807" t="s">
        <v>270</v>
      </c>
      <c r="L31" s="299" t="s">
        <v>259</v>
      </c>
      <c r="M31" s="300">
        <f>M10</f>
        <v>225</v>
      </c>
      <c r="N31" s="300">
        <f>N10</f>
        <v>169</v>
      </c>
      <c r="O31" s="300">
        <f>O10</f>
        <v>11</v>
      </c>
      <c r="P31" s="300">
        <f>P10</f>
        <v>0</v>
      </c>
      <c r="Q31" s="108">
        <f t="shared" si="5"/>
        <v>405</v>
      </c>
      <c r="R31" s="815"/>
      <c r="S31" s="816"/>
    </row>
    <row r="32" spans="2:19" x14ac:dyDescent="0.2">
      <c r="B32" s="808"/>
      <c r="C32" s="106" t="s">
        <v>264</v>
      </c>
      <c r="D32" s="36">
        <v>90</v>
      </c>
      <c r="E32" s="36">
        <v>65</v>
      </c>
      <c r="F32" s="36">
        <v>4</v>
      </c>
      <c r="G32" s="36">
        <f t="shared" si="0"/>
        <v>159</v>
      </c>
      <c r="H32" s="813"/>
      <c r="I32" s="814"/>
      <c r="J32" s="291"/>
      <c r="K32" s="808"/>
      <c r="L32" s="301" t="s">
        <v>264</v>
      </c>
      <c r="M32" s="36">
        <v>1</v>
      </c>
      <c r="N32" s="36">
        <v>0</v>
      </c>
      <c r="O32" s="36">
        <f>O17-O26</f>
        <v>0</v>
      </c>
      <c r="P32" s="36">
        <v>0</v>
      </c>
      <c r="Q32" s="36">
        <f t="shared" si="5"/>
        <v>1</v>
      </c>
      <c r="R32" s="815"/>
      <c r="S32" s="816"/>
    </row>
    <row r="33" spans="2:19" ht="15.75" customHeight="1" thickBot="1" x14ac:dyDescent="0.25">
      <c r="B33" s="809"/>
      <c r="C33" s="107">
        <v>0.6</v>
      </c>
      <c r="D33" s="36">
        <v>135</v>
      </c>
      <c r="E33" s="36">
        <v>98</v>
      </c>
      <c r="F33" s="36">
        <v>7</v>
      </c>
      <c r="G33" s="36">
        <f t="shared" si="0"/>
        <v>240</v>
      </c>
      <c r="H33" s="813"/>
      <c r="I33" s="814"/>
      <c r="J33" s="291"/>
      <c r="K33" s="809"/>
      <c r="L33" s="302">
        <v>0.6</v>
      </c>
      <c r="M33" s="37">
        <v>0</v>
      </c>
      <c r="N33" s="37">
        <v>0</v>
      </c>
      <c r="O33" s="37">
        <f>O18-O27</f>
        <v>0</v>
      </c>
      <c r="P33" s="37">
        <v>0</v>
      </c>
      <c r="Q33" s="37">
        <f>SUM(M33:P33)</f>
        <v>0</v>
      </c>
      <c r="R33" s="815"/>
      <c r="S33" s="816"/>
    </row>
    <row r="34" spans="2:19" ht="15" customHeight="1" x14ac:dyDescent="0.2">
      <c r="B34" s="807" t="s">
        <v>518</v>
      </c>
      <c r="C34" s="104" t="s">
        <v>259</v>
      </c>
      <c r="D34" s="35">
        <v>227</v>
      </c>
      <c r="E34" s="35">
        <v>169</v>
      </c>
      <c r="F34" s="35">
        <v>11</v>
      </c>
      <c r="G34" s="105">
        <f t="shared" si="0"/>
        <v>407</v>
      </c>
      <c r="H34" s="813"/>
      <c r="I34" s="814"/>
      <c r="J34" s="291"/>
      <c r="K34" s="807" t="s">
        <v>271</v>
      </c>
      <c r="L34" s="299" t="s">
        <v>259</v>
      </c>
      <c r="M34" s="300">
        <f>SUM(M35:M36)</f>
        <v>239</v>
      </c>
      <c r="N34" s="300">
        <f>SUM(N35+N36)</f>
        <v>187</v>
      </c>
      <c r="O34" s="300">
        <f>O35+O36</f>
        <v>4</v>
      </c>
      <c r="P34" s="300">
        <v>0</v>
      </c>
      <c r="Q34" s="108">
        <f>SUM(M34:P34)</f>
        <v>430</v>
      </c>
      <c r="R34" s="822" t="s">
        <v>286</v>
      </c>
      <c r="S34" s="823"/>
    </row>
    <row r="35" spans="2:19" x14ac:dyDescent="0.2">
      <c r="B35" s="808"/>
      <c r="C35" s="106" t="s">
        <v>264</v>
      </c>
      <c r="D35" s="36">
        <v>90</v>
      </c>
      <c r="E35" s="36">
        <v>64</v>
      </c>
      <c r="F35" s="36">
        <v>4</v>
      </c>
      <c r="G35" s="36">
        <f t="shared" si="0"/>
        <v>158</v>
      </c>
      <c r="H35" s="813"/>
      <c r="I35" s="814"/>
      <c r="J35" s="291"/>
      <c r="K35" s="808"/>
      <c r="L35" s="301" t="s">
        <v>264</v>
      </c>
      <c r="M35" s="36">
        <v>96</v>
      </c>
      <c r="N35" s="36">
        <v>75</v>
      </c>
      <c r="O35" s="36">
        <v>2</v>
      </c>
      <c r="P35" s="36">
        <v>1</v>
      </c>
      <c r="Q35" s="36">
        <f t="shared" ref="Q35:Q48" si="6">SUM(M35:P35)</f>
        <v>174</v>
      </c>
      <c r="R35" s="822"/>
      <c r="S35" s="823"/>
    </row>
    <row r="36" spans="2:19" ht="17.25" customHeight="1" thickBot="1" x14ac:dyDescent="0.25">
      <c r="B36" s="809"/>
      <c r="C36" s="107">
        <v>0.6</v>
      </c>
      <c r="D36" s="36">
        <v>134</v>
      </c>
      <c r="E36" s="36">
        <v>95</v>
      </c>
      <c r="F36" s="36">
        <v>6</v>
      </c>
      <c r="G36" s="36">
        <f t="shared" si="0"/>
        <v>235</v>
      </c>
      <c r="H36" s="813"/>
      <c r="I36" s="814"/>
      <c r="J36" s="291"/>
      <c r="K36" s="809"/>
      <c r="L36" s="302">
        <v>0.6</v>
      </c>
      <c r="M36" s="37">
        <v>143</v>
      </c>
      <c r="N36" s="37">
        <v>112</v>
      </c>
      <c r="O36" s="37">
        <v>2</v>
      </c>
      <c r="P36" s="37">
        <v>2</v>
      </c>
      <c r="Q36" s="37">
        <f t="shared" si="6"/>
        <v>259</v>
      </c>
      <c r="R36" s="822"/>
      <c r="S36" s="823"/>
    </row>
    <row r="37" spans="2:19" ht="13.5" customHeight="1" x14ac:dyDescent="0.2">
      <c r="B37" s="807" t="s">
        <v>272</v>
      </c>
      <c r="C37" s="104" t="s">
        <v>259</v>
      </c>
      <c r="D37" s="35">
        <v>227</v>
      </c>
      <c r="E37" s="35">
        <v>169</v>
      </c>
      <c r="F37" s="35">
        <v>11</v>
      </c>
      <c r="G37" s="105">
        <f t="shared" si="0"/>
        <v>407</v>
      </c>
      <c r="H37" s="813"/>
      <c r="I37" s="814"/>
      <c r="J37" s="291"/>
      <c r="K37" s="807" t="s">
        <v>273</v>
      </c>
      <c r="L37" s="299" t="s">
        <v>259</v>
      </c>
      <c r="M37" s="300">
        <f>SUM(M38+M39)</f>
        <v>169</v>
      </c>
      <c r="N37" s="300">
        <f>N38+N39</f>
        <v>98</v>
      </c>
      <c r="O37" s="300">
        <f>O38+O39</f>
        <v>2</v>
      </c>
      <c r="P37" s="300">
        <v>0</v>
      </c>
      <c r="Q37" s="108">
        <f t="shared" si="6"/>
        <v>269</v>
      </c>
      <c r="R37" s="822" t="s">
        <v>286</v>
      </c>
      <c r="S37" s="823"/>
    </row>
    <row r="38" spans="2:19" x14ac:dyDescent="0.2">
      <c r="B38" s="808"/>
      <c r="C38" s="106" t="s">
        <v>264</v>
      </c>
      <c r="D38" s="36">
        <v>0</v>
      </c>
      <c r="E38" s="36">
        <v>2</v>
      </c>
      <c r="F38" s="36">
        <v>0</v>
      </c>
      <c r="G38" s="36">
        <f t="shared" si="0"/>
        <v>2</v>
      </c>
      <c r="H38" s="813"/>
      <c r="I38" s="814"/>
      <c r="J38" s="291"/>
      <c r="K38" s="808"/>
      <c r="L38" s="301" t="s">
        <v>264</v>
      </c>
      <c r="M38" s="36">
        <v>68</v>
      </c>
      <c r="N38" s="36">
        <v>39</v>
      </c>
      <c r="O38" s="36">
        <v>0.8</v>
      </c>
      <c r="P38" s="36">
        <v>0</v>
      </c>
      <c r="Q38" s="36">
        <f t="shared" si="6"/>
        <v>107.8</v>
      </c>
      <c r="R38" s="822"/>
      <c r="S38" s="823"/>
    </row>
    <row r="39" spans="2:19" ht="14.25" customHeight="1" thickBot="1" x14ac:dyDescent="0.25">
      <c r="B39" s="809"/>
      <c r="C39" s="107">
        <v>0.6</v>
      </c>
      <c r="D39" s="36">
        <v>1</v>
      </c>
      <c r="E39" s="36">
        <v>2</v>
      </c>
      <c r="F39" s="36">
        <v>1</v>
      </c>
      <c r="G39" s="36">
        <f t="shared" si="0"/>
        <v>4</v>
      </c>
      <c r="H39" s="813"/>
      <c r="I39" s="814"/>
      <c r="J39" s="291"/>
      <c r="K39" s="809"/>
      <c r="L39" s="304">
        <v>0.6</v>
      </c>
      <c r="M39" s="37">
        <v>101</v>
      </c>
      <c r="N39" s="37">
        <v>59</v>
      </c>
      <c r="O39" s="37">
        <v>1.2</v>
      </c>
      <c r="P39" s="37">
        <v>0</v>
      </c>
      <c r="Q39" s="37">
        <f t="shared" si="6"/>
        <v>161.19999999999999</v>
      </c>
      <c r="R39" s="822"/>
      <c r="S39" s="823"/>
    </row>
    <row r="40" spans="2:19" ht="13.5" customHeight="1" x14ac:dyDescent="0.2">
      <c r="B40" s="807" t="s">
        <v>519</v>
      </c>
      <c r="C40" s="104" t="s">
        <v>259</v>
      </c>
      <c r="D40" s="35">
        <v>227</v>
      </c>
      <c r="E40" s="35">
        <v>169</v>
      </c>
      <c r="F40" s="35">
        <v>11</v>
      </c>
      <c r="G40" s="105">
        <f t="shared" si="0"/>
        <v>407</v>
      </c>
      <c r="H40" s="813"/>
      <c r="I40" s="814"/>
      <c r="J40" s="291"/>
      <c r="K40" s="807" t="s">
        <v>274</v>
      </c>
      <c r="L40" s="299" t="s">
        <v>259</v>
      </c>
      <c r="M40" s="300">
        <f>SUM(M41+M42)</f>
        <v>78</v>
      </c>
      <c r="N40" s="300">
        <f>N41+N42</f>
        <v>56</v>
      </c>
      <c r="O40" s="300">
        <f>O41+O42</f>
        <v>0</v>
      </c>
      <c r="P40" s="300">
        <v>0</v>
      </c>
      <c r="Q40" s="108">
        <f t="shared" si="6"/>
        <v>134</v>
      </c>
      <c r="R40" s="822" t="s">
        <v>286</v>
      </c>
      <c r="S40" s="823"/>
    </row>
    <row r="41" spans="2:19" x14ac:dyDescent="0.2">
      <c r="B41" s="808"/>
      <c r="C41" s="106" t="s">
        <v>264</v>
      </c>
      <c r="D41" s="36">
        <v>2</v>
      </c>
      <c r="E41" s="36">
        <v>2</v>
      </c>
      <c r="F41" s="36">
        <v>0</v>
      </c>
      <c r="G41" s="36">
        <v>0</v>
      </c>
      <c r="H41" s="813" t="s">
        <v>275</v>
      </c>
      <c r="I41" s="814"/>
      <c r="J41" s="291"/>
      <c r="K41" s="808"/>
      <c r="L41" s="301" t="s">
        <v>264</v>
      </c>
      <c r="M41" s="36">
        <v>31</v>
      </c>
      <c r="N41" s="36">
        <v>22</v>
      </c>
      <c r="O41" s="36">
        <v>0</v>
      </c>
      <c r="P41" s="36">
        <v>0</v>
      </c>
      <c r="Q41" s="36">
        <f t="shared" si="6"/>
        <v>53</v>
      </c>
      <c r="R41" s="822"/>
      <c r="S41" s="823"/>
    </row>
    <row r="42" spans="2:19" ht="17.25" customHeight="1" thickBot="1" x14ac:dyDescent="0.25">
      <c r="B42" s="827"/>
      <c r="C42" s="109">
        <v>0.6</v>
      </c>
      <c r="D42" s="37">
        <v>4</v>
      </c>
      <c r="E42" s="37">
        <v>3</v>
      </c>
      <c r="F42" s="37">
        <v>0</v>
      </c>
      <c r="G42" s="37">
        <f t="shared" ref="G42" si="7">+D42+E42+F42</f>
        <v>7</v>
      </c>
      <c r="H42" s="817"/>
      <c r="I42" s="818"/>
      <c r="J42" s="291"/>
      <c r="K42" s="809"/>
      <c r="L42" s="304">
        <v>0.6</v>
      </c>
      <c r="M42" s="37">
        <v>47</v>
      </c>
      <c r="N42" s="37">
        <v>34</v>
      </c>
      <c r="O42" s="37">
        <v>0</v>
      </c>
      <c r="P42" s="37">
        <v>0</v>
      </c>
      <c r="Q42" s="37">
        <f t="shared" si="6"/>
        <v>81</v>
      </c>
      <c r="R42" s="822"/>
      <c r="S42" s="823"/>
    </row>
    <row r="43" spans="2:19" ht="15" customHeight="1" x14ac:dyDescent="0.2">
      <c r="B43" s="34"/>
      <c r="K43" s="807" t="s">
        <v>276</v>
      </c>
      <c r="L43" s="299" t="s">
        <v>259</v>
      </c>
      <c r="M43" s="300">
        <f>SUM(M44+M45)</f>
        <v>96</v>
      </c>
      <c r="N43" s="300">
        <f>N44+N45</f>
        <v>39</v>
      </c>
      <c r="O43" s="300">
        <f>O44+O45</f>
        <v>3.2</v>
      </c>
      <c r="P43" s="300">
        <v>0</v>
      </c>
      <c r="Q43" s="108">
        <f t="shared" si="6"/>
        <v>138.19999999999999</v>
      </c>
      <c r="R43" s="822" t="s">
        <v>286</v>
      </c>
      <c r="S43" s="823"/>
    </row>
    <row r="44" spans="2:19" ht="15.75" customHeight="1" x14ac:dyDescent="0.2">
      <c r="B44" s="34"/>
      <c r="K44" s="808"/>
      <c r="L44" s="301" t="s">
        <v>264</v>
      </c>
      <c r="M44" s="36">
        <v>38</v>
      </c>
      <c r="N44" s="36">
        <v>16</v>
      </c>
      <c r="O44" s="36">
        <v>1.2</v>
      </c>
      <c r="P44" s="36">
        <v>1</v>
      </c>
      <c r="Q44" s="36">
        <f t="shared" si="6"/>
        <v>56.2</v>
      </c>
      <c r="R44" s="822"/>
      <c r="S44" s="823"/>
    </row>
    <row r="45" spans="2:19" ht="27" customHeight="1" thickBot="1" x14ac:dyDescent="0.25">
      <c r="B45" s="824"/>
      <c r="C45" s="824"/>
      <c r="D45" s="824"/>
      <c r="E45" s="824"/>
      <c r="F45" s="824"/>
      <c r="G45" s="824"/>
      <c r="H45" s="824"/>
      <c r="I45" s="824"/>
      <c r="J45" s="343"/>
      <c r="K45" s="809"/>
      <c r="L45" s="304">
        <v>0.6</v>
      </c>
      <c r="M45" s="37">
        <v>58</v>
      </c>
      <c r="N45" s="37">
        <v>23</v>
      </c>
      <c r="O45" s="37">
        <v>2</v>
      </c>
      <c r="P45" s="37">
        <v>2</v>
      </c>
      <c r="Q45" s="37">
        <f t="shared" si="6"/>
        <v>85</v>
      </c>
      <c r="R45" s="822"/>
      <c r="S45" s="823"/>
    </row>
    <row r="46" spans="2:19" x14ac:dyDescent="0.2">
      <c r="K46" s="807" t="s">
        <v>783</v>
      </c>
      <c r="L46" s="299" t="s">
        <v>259</v>
      </c>
      <c r="M46" s="300">
        <v>231</v>
      </c>
      <c r="N46" s="300">
        <f>N47+N48</f>
        <v>154</v>
      </c>
      <c r="O46" s="300">
        <f>O47+O48</f>
        <v>12</v>
      </c>
      <c r="P46" s="300">
        <f>P10</f>
        <v>0</v>
      </c>
      <c r="Q46" s="108">
        <f t="shared" si="6"/>
        <v>397</v>
      </c>
      <c r="R46" s="822" t="s">
        <v>286</v>
      </c>
      <c r="S46" s="823"/>
    </row>
    <row r="47" spans="2:19" x14ac:dyDescent="0.2">
      <c r="K47" s="808"/>
      <c r="L47" s="301" t="s">
        <v>264</v>
      </c>
      <c r="M47" s="36">
        <v>92</v>
      </c>
      <c r="N47" s="36">
        <v>62</v>
      </c>
      <c r="O47" s="36">
        <v>5</v>
      </c>
      <c r="P47" s="36">
        <v>0</v>
      </c>
      <c r="Q47" s="36">
        <f t="shared" si="6"/>
        <v>159</v>
      </c>
      <c r="R47" s="825"/>
      <c r="S47" s="826"/>
    </row>
    <row r="48" spans="2:19" ht="24.75" customHeight="1" thickBot="1" x14ac:dyDescent="0.25">
      <c r="K48" s="809"/>
      <c r="L48" s="304">
        <v>0.6</v>
      </c>
      <c r="M48" s="37">
        <v>139</v>
      </c>
      <c r="N48" s="37">
        <v>92</v>
      </c>
      <c r="O48" s="37">
        <v>7</v>
      </c>
      <c r="P48" s="37">
        <v>0</v>
      </c>
      <c r="Q48" s="37">
        <f t="shared" si="6"/>
        <v>238</v>
      </c>
      <c r="R48" s="822"/>
      <c r="S48" s="823"/>
    </row>
    <row r="49" spans="11:19" ht="45.75" customHeight="1" x14ac:dyDescent="0.2">
      <c r="K49" s="807" t="s">
        <v>277</v>
      </c>
      <c r="L49" s="299" t="s">
        <v>259</v>
      </c>
      <c r="M49" s="300">
        <f>SUM(M50+M51)</f>
        <v>343</v>
      </c>
      <c r="N49" s="300">
        <f>N50+N51</f>
        <v>194</v>
      </c>
      <c r="O49" s="300">
        <f>O50+O51</f>
        <v>5</v>
      </c>
      <c r="P49" s="300">
        <f>P37+P40+P43</f>
        <v>0</v>
      </c>
      <c r="Q49" s="108">
        <f t="shared" ref="Q49:Q54" si="8">SUM(M49:P49)</f>
        <v>542</v>
      </c>
      <c r="R49" s="822" t="s">
        <v>286</v>
      </c>
      <c r="S49" s="823"/>
    </row>
    <row r="50" spans="11:19" x14ac:dyDescent="0.2">
      <c r="K50" s="808"/>
      <c r="L50" s="301" t="s">
        <v>264</v>
      </c>
      <c r="M50" s="36">
        <v>137</v>
      </c>
      <c r="N50" s="36">
        <v>78</v>
      </c>
      <c r="O50" s="36">
        <v>2</v>
      </c>
      <c r="P50" s="36">
        <v>2</v>
      </c>
      <c r="Q50" s="36">
        <f t="shared" si="8"/>
        <v>219</v>
      </c>
      <c r="R50" s="822"/>
      <c r="S50" s="823"/>
    </row>
    <row r="51" spans="11:19" ht="27" customHeight="1" thickBot="1" x14ac:dyDescent="0.25">
      <c r="K51" s="809"/>
      <c r="L51" s="304">
        <v>0.6</v>
      </c>
      <c r="M51" s="37">
        <v>206</v>
      </c>
      <c r="N51" s="37">
        <v>116</v>
      </c>
      <c r="O51" s="37">
        <v>3</v>
      </c>
      <c r="P51" s="37">
        <f>P39+P42+P45</f>
        <v>2</v>
      </c>
      <c r="Q51" s="37">
        <f t="shared" si="8"/>
        <v>327</v>
      </c>
      <c r="R51" s="822"/>
      <c r="S51" s="823"/>
    </row>
    <row r="52" spans="11:19" x14ac:dyDescent="0.2">
      <c r="K52" s="807" t="s">
        <v>278</v>
      </c>
      <c r="L52" s="299" t="s">
        <v>259</v>
      </c>
      <c r="M52" s="300">
        <f>M37+M40+M43</f>
        <v>343</v>
      </c>
      <c r="N52" s="300">
        <f>N10</f>
        <v>169</v>
      </c>
      <c r="O52" s="300">
        <f>O10</f>
        <v>11</v>
      </c>
      <c r="P52" s="300">
        <f>P10</f>
        <v>0</v>
      </c>
      <c r="Q52" s="108">
        <f t="shared" si="8"/>
        <v>523</v>
      </c>
      <c r="R52" s="822" t="s">
        <v>286</v>
      </c>
      <c r="S52" s="823"/>
    </row>
    <row r="53" spans="11:19" x14ac:dyDescent="0.2">
      <c r="K53" s="808"/>
      <c r="L53" s="301" t="s">
        <v>264</v>
      </c>
      <c r="M53" s="38">
        <v>0</v>
      </c>
      <c r="N53" s="36">
        <v>0</v>
      </c>
      <c r="O53" s="36">
        <v>0</v>
      </c>
      <c r="P53" s="36">
        <v>0</v>
      </c>
      <c r="Q53" s="36">
        <f t="shared" si="8"/>
        <v>0</v>
      </c>
      <c r="R53" s="815"/>
      <c r="S53" s="816"/>
    </row>
    <row r="54" spans="11:19" ht="21" customHeight="1" thickBot="1" x14ac:dyDescent="0.25">
      <c r="K54" s="827"/>
      <c r="L54" s="305">
        <v>0.6</v>
      </c>
      <c r="M54" s="37">
        <v>0</v>
      </c>
      <c r="N54" s="37">
        <v>0</v>
      </c>
      <c r="O54" s="37">
        <v>0</v>
      </c>
      <c r="P54" s="37">
        <v>0</v>
      </c>
      <c r="Q54" s="37">
        <f t="shared" si="8"/>
        <v>0</v>
      </c>
      <c r="R54" s="819"/>
      <c r="S54" s="820"/>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102" priority="92" operator="lessThan">
      <formula>0</formula>
    </cfRule>
  </conditionalFormatting>
  <conditionalFormatting sqref="G13">
    <cfRule type="cellIs" dxfId="101" priority="90" operator="lessThan">
      <formula>0</formula>
    </cfRule>
  </conditionalFormatting>
  <conditionalFormatting sqref="G16">
    <cfRule type="cellIs" dxfId="100" priority="89" operator="lessThan">
      <formula>0</formula>
    </cfRule>
  </conditionalFormatting>
  <conditionalFormatting sqref="G19">
    <cfRule type="cellIs" dxfId="99" priority="88" operator="lessThan">
      <formula>0</formula>
    </cfRule>
  </conditionalFormatting>
  <conditionalFormatting sqref="H36">
    <cfRule type="cellIs" dxfId="98" priority="87" operator="lessThan">
      <formula>0</formula>
    </cfRule>
  </conditionalFormatting>
  <conditionalFormatting sqref="G17:G18 G23:G24 G29:G30 G32:G33 G35:G36 G41:G42 G14:G15 G26:G27 G38:G39 G10:G12 G20:G21">
    <cfRule type="cellIs" dxfId="97" priority="91" operator="lessThan">
      <formula>0</formula>
    </cfRule>
  </conditionalFormatting>
  <conditionalFormatting sqref="D16:F16">
    <cfRule type="cellIs" dxfId="96" priority="86" operator="lessThan">
      <formula>0</formula>
    </cfRule>
  </conditionalFormatting>
  <conditionalFormatting sqref="D19:F19">
    <cfRule type="cellIs" dxfId="95" priority="85" operator="lessThan">
      <formula>0</formula>
    </cfRule>
  </conditionalFormatting>
  <conditionalFormatting sqref="D22:F22">
    <cfRule type="cellIs" dxfId="94" priority="84" operator="lessThan">
      <formula>0</formula>
    </cfRule>
  </conditionalFormatting>
  <conditionalFormatting sqref="D25:F25">
    <cfRule type="cellIs" dxfId="93" priority="83" operator="lessThan">
      <formula>0</formula>
    </cfRule>
  </conditionalFormatting>
  <conditionalFormatting sqref="D28:F28">
    <cfRule type="cellIs" dxfId="92" priority="82" operator="lessThan">
      <formula>0</formula>
    </cfRule>
  </conditionalFormatting>
  <conditionalFormatting sqref="D31:F31">
    <cfRule type="cellIs" dxfId="91" priority="81" operator="lessThan">
      <formula>0</formula>
    </cfRule>
  </conditionalFormatting>
  <conditionalFormatting sqref="D34:F34">
    <cfRule type="cellIs" dxfId="90" priority="80" operator="lessThan">
      <formula>0</formula>
    </cfRule>
  </conditionalFormatting>
  <conditionalFormatting sqref="D37:F37">
    <cfRule type="cellIs" dxfId="89" priority="79" operator="lessThan">
      <formula>0</formula>
    </cfRule>
  </conditionalFormatting>
  <conditionalFormatting sqref="D40:F40">
    <cfRule type="cellIs" dxfId="88" priority="78" operator="lessThan">
      <formula>0</formula>
    </cfRule>
  </conditionalFormatting>
  <conditionalFormatting sqref="D13:F13">
    <cfRule type="cellIs" dxfId="87" priority="77" operator="lessThan">
      <formula>0</formula>
    </cfRule>
  </conditionalFormatting>
  <conditionalFormatting sqref="G22">
    <cfRule type="cellIs" dxfId="86" priority="76" operator="lessThan">
      <formula>0</formula>
    </cfRule>
  </conditionalFormatting>
  <conditionalFormatting sqref="G25">
    <cfRule type="cellIs" dxfId="85" priority="75" operator="lessThan">
      <formula>0</formula>
    </cfRule>
  </conditionalFormatting>
  <conditionalFormatting sqref="G28">
    <cfRule type="cellIs" dxfId="84" priority="74" operator="lessThan">
      <formula>0</formula>
    </cfRule>
  </conditionalFormatting>
  <conditionalFormatting sqref="G31">
    <cfRule type="cellIs" dxfId="83" priority="73" operator="lessThan">
      <formula>0</formula>
    </cfRule>
  </conditionalFormatting>
  <conditionalFormatting sqref="G34">
    <cfRule type="cellIs" dxfId="82" priority="72" operator="lessThan">
      <formula>0</formula>
    </cfRule>
  </conditionalFormatting>
  <conditionalFormatting sqref="G37">
    <cfRule type="cellIs" dxfId="81" priority="71" operator="lessThan">
      <formula>0</formula>
    </cfRule>
  </conditionalFormatting>
  <conditionalFormatting sqref="G40">
    <cfRule type="cellIs" dxfId="80" priority="70" operator="lessThan">
      <formula>0</formula>
    </cfRule>
  </conditionalFormatting>
  <conditionalFormatting sqref="R10:R33 R53:R54">
    <cfRule type="cellIs" dxfId="79" priority="69" operator="lessThan">
      <formula>0</formula>
    </cfRule>
  </conditionalFormatting>
  <conditionalFormatting sqref="P10:Q10 M10:N12 O11:Q12">
    <cfRule type="cellIs" dxfId="78" priority="68" operator="lessThan">
      <formula>0</formula>
    </cfRule>
  </conditionalFormatting>
  <conditionalFormatting sqref="O10">
    <cfRule type="cellIs" dxfId="77" priority="67" operator="lessThan">
      <formula>0</formula>
    </cfRule>
  </conditionalFormatting>
  <conditionalFormatting sqref="M14:N15 P14:Q15 Q13">
    <cfRule type="cellIs" dxfId="76" priority="66" operator="lessThan">
      <formula>0</formula>
    </cfRule>
  </conditionalFormatting>
  <conditionalFormatting sqref="O14:O15">
    <cfRule type="cellIs" dxfId="75" priority="65" operator="lessThan">
      <formula>0</formula>
    </cfRule>
  </conditionalFormatting>
  <conditionalFormatting sqref="M13:N13 P13">
    <cfRule type="cellIs" dxfId="74" priority="64" operator="lessThan">
      <formula>0</formula>
    </cfRule>
  </conditionalFormatting>
  <conditionalFormatting sqref="O13">
    <cfRule type="cellIs" dxfId="73" priority="63" operator="lessThan">
      <formula>0</formula>
    </cfRule>
  </conditionalFormatting>
  <conditionalFormatting sqref="M17:N18 P17:Q18">
    <cfRule type="cellIs" dxfId="72" priority="62" operator="lessThan">
      <formula>0</formula>
    </cfRule>
  </conditionalFormatting>
  <conditionalFormatting sqref="O17:O18">
    <cfRule type="cellIs" dxfId="71" priority="61" operator="lessThan">
      <formula>0</formula>
    </cfRule>
  </conditionalFormatting>
  <conditionalFormatting sqref="Q16">
    <cfRule type="cellIs" dxfId="70" priority="60" operator="lessThan">
      <formula>0</formula>
    </cfRule>
  </conditionalFormatting>
  <conditionalFormatting sqref="M16:N16 P16">
    <cfRule type="cellIs" dxfId="69" priority="59" operator="lessThan">
      <formula>0</formula>
    </cfRule>
  </conditionalFormatting>
  <conditionalFormatting sqref="O16">
    <cfRule type="cellIs" dxfId="68" priority="58" operator="lessThan">
      <formula>0</formula>
    </cfRule>
  </conditionalFormatting>
  <conditionalFormatting sqref="M20:Q21">
    <cfRule type="cellIs" dxfId="67" priority="57" operator="lessThan">
      <formula>0</formula>
    </cfRule>
  </conditionalFormatting>
  <conditionalFormatting sqref="M19:N19 P19:Q19">
    <cfRule type="cellIs" dxfId="66" priority="56" operator="lessThan">
      <formula>0</formula>
    </cfRule>
  </conditionalFormatting>
  <conditionalFormatting sqref="O19">
    <cfRule type="cellIs" dxfId="65" priority="55" operator="lessThan">
      <formula>0</formula>
    </cfRule>
  </conditionalFormatting>
  <conditionalFormatting sqref="P23:Q24 M23:N24">
    <cfRule type="cellIs" dxfId="64" priority="54" operator="lessThan">
      <formula>0</formula>
    </cfRule>
  </conditionalFormatting>
  <conditionalFormatting sqref="O23:O24">
    <cfRule type="cellIs" dxfId="63" priority="53" operator="lessThan">
      <formula>0</formula>
    </cfRule>
  </conditionalFormatting>
  <conditionalFormatting sqref="M22:N22 P22:Q22">
    <cfRule type="cellIs" dxfId="62" priority="52" operator="lessThan">
      <formula>0</formula>
    </cfRule>
  </conditionalFormatting>
  <conditionalFormatting sqref="O22">
    <cfRule type="cellIs" dxfId="61" priority="51" operator="lessThan">
      <formula>0</formula>
    </cfRule>
  </conditionalFormatting>
  <conditionalFormatting sqref="M26:N27 P26:Q27">
    <cfRule type="cellIs" dxfId="60" priority="50" operator="lessThan">
      <formula>0</formula>
    </cfRule>
  </conditionalFormatting>
  <conditionalFormatting sqref="O26:O27">
    <cfRule type="cellIs" dxfId="59" priority="49" operator="lessThan">
      <formula>0</formula>
    </cfRule>
  </conditionalFormatting>
  <conditionalFormatting sqref="Q25">
    <cfRule type="cellIs" dxfId="58" priority="48" operator="lessThan">
      <formula>0</formula>
    </cfRule>
  </conditionalFormatting>
  <conditionalFormatting sqref="M25:N25 P25">
    <cfRule type="cellIs" dxfId="57" priority="47" operator="lessThan">
      <formula>0</formula>
    </cfRule>
  </conditionalFormatting>
  <conditionalFormatting sqref="O25">
    <cfRule type="cellIs" dxfId="56" priority="46" operator="lessThan">
      <formula>0</formula>
    </cfRule>
  </conditionalFormatting>
  <conditionalFormatting sqref="M29:Q30">
    <cfRule type="cellIs" dxfId="55" priority="45" operator="lessThan">
      <formula>0</formula>
    </cfRule>
  </conditionalFormatting>
  <conditionalFormatting sqref="Q28">
    <cfRule type="cellIs" dxfId="54" priority="44" operator="lessThan">
      <formula>0</formula>
    </cfRule>
  </conditionalFormatting>
  <conditionalFormatting sqref="M28:N28 P28">
    <cfRule type="cellIs" dxfId="53" priority="43" operator="lessThan">
      <formula>0</formula>
    </cfRule>
  </conditionalFormatting>
  <conditionalFormatting sqref="O28">
    <cfRule type="cellIs" dxfId="52" priority="42" operator="lessThan">
      <formula>0</formula>
    </cfRule>
  </conditionalFormatting>
  <conditionalFormatting sqref="M32:Q33">
    <cfRule type="cellIs" dxfId="51" priority="41" operator="lessThan">
      <formula>0</formula>
    </cfRule>
  </conditionalFormatting>
  <conditionalFormatting sqref="Q31">
    <cfRule type="cellIs" dxfId="50" priority="40" operator="lessThan">
      <formula>0</formula>
    </cfRule>
  </conditionalFormatting>
  <conditionalFormatting sqref="M31:N31 P31">
    <cfRule type="cellIs" dxfId="49" priority="39" operator="lessThan">
      <formula>0</formula>
    </cfRule>
  </conditionalFormatting>
  <conditionalFormatting sqref="O31">
    <cfRule type="cellIs" dxfId="48" priority="38" operator="lessThan">
      <formula>0</formula>
    </cfRule>
  </conditionalFormatting>
  <conditionalFormatting sqref="M34:N36 P34:Q36">
    <cfRule type="cellIs" dxfId="47" priority="37" operator="lessThan">
      <formula>0</formula>
    </cfRule>
  </conditionalFormatting>
  <conditionalFormatting sqref="O34:O36">
    <cfRule type="cellIs" dxfId="46" priority="36" operator="lessThan">
      <formula>0</formula>
    </cfRule>
  </conditionalFormatting>
  <conditionalFormatting sqref="P38:Q39 M38:N39">
    <cfRule type="cellIs" dxfId="45" priority="35" operator="lessThan">
      <formula>0</formula>
    </cfRule>
  </conditionalFormatting>
  <conditionalFormatting sqref="O38:O39">
    <cfRule type="cellIs" dxfId="44" priority="34" operator="lessThan">
      <formula>0</formula>
    </cfRule>
  </conditionalFormatting>
  <conditionalFormatting sqref="M37:N37 P37:Q37">
    <cfRule type="cellIs" dxfId="43" priority="33" operator="lessThan">
      <formula>0</formula>
    </cfRule>
  </conditionalFormatting>
  <conditionalFormatting sqref="O37">
    <cfRule type="cellIs" dxfId="42" priority="32" operator="lessThan">
      <formula>0</formula>
    </cfRule>
  </conditionalFormatting>
  <conditionalFormatting sqref="P41:Q42 M41:N42">
    <cfRule type="cellIs" dxfId="41" priority="31" operator="lessThan">
      <formula>0</formula>
    </cfRule>
  </conditionalFormatting>
  <conditionalFormatting sqref="O41:O42">
    <cfRule type="cellIs" dxfId="40" priority="30" operator="lessThan">
      <formula>0</formula>
    </cfRule>
  </conditionalFormatting>
  <conditionalFormatting sqref="M40:N40 P40:Q40">
    <cfRule type="cellIs" dxfId="39" priority="29" operator="lessThan">
      <formula>0</formula>
    </cfRule>
  </conditionalFormatting>
  <conditionalFormatting sqref="O40">
    <cfRule type="cellIs" dxfId="38" priority="28" operator="lessThan">
      <formula>0</formula>
    </cfRule>
  </conditionalFormatting>
  <conditionalFormatting sqref="P44:Q45 M44:N45">
    <cfRule type="cellIs" dxfId="37" priority="27" operator="lessThan">
      <formula>0</formula>
    </cfRule>
  </conditionalFormatting>
  <conditionalFormatting sqref="O44:O45">
    <cfRule type="cellIs" dxfId="36" priority="26" operator="lessThan">
      <formula>0</formula>
    </cfRule>
  </conditionalFormatting>
  <conditionalFormatting sqref="M43:N43 P43:Q43">
    <cfRule type="cellIs" dxfId="35" priority="25" operator="lessThan">
      <formula>0</formula>
    </cfRule>
  </conditionalFormatting>
  <conditionalFormatting sqref="O43">
    <cfRule type="cellIs" dxfId="34" priority="24" operator="lessThan">
      <formula>0</formula>
    </cfRule>
  </conditionalFormatting>
  <conditionalFormatting sqref="P47:Q48 M47:N48">
    <cfRule type="cellIs" dxfId="33" priority="23" operator="lessThan">
      <formula>0</formula>
    </cfRule>
  </conditionalFormatting>
  <conditionalFormatting sqref="O47:O48">
    <cfRule type="cellIs" dxfId="32" priority="22" operator="lessThan">
      <formula>0</formula>
    </cfRule>
  </conditionalFormatting>
  <conditionalFormatting sqref="P46:Q46 M46">
    <cfRule type="cellIs" dxfId="31" priority="21" operator="lessThan">
      <formula>0</formula>
    </cfRule>
  </conditionalFormatting>
  <conditionalFormatting sqref="O46">
    <cfRule type="cellIs" dxfId="30" priority="20" operator="lessThan">
      <formula>0</formula>
    </cfRule>
  </conditionalFormatting>
  <conditionalFormatting sqref="N46">
    <cfRule type="cellIs" dxfId="29" priority="19" operator="lessThan">
      <formula>0</formula>
    </cfRule>
  </conditionalFormatting>
  <conditionalFormatting sqref="P50:Q51 M50:N51">
    <cfRule type="cellIs" dxfId="28" priority="18" operator="lessThan">
      <formula>0</formula>
    </cfRule>
  </conditionalFormatting>
  <conditionalFormatting sqref="O50:O51">
    <cfRule type="cellIs" dxfId="27" priority="17" operator="lessThan">
      <formula>0</formula>
    </cfRule>
  </conditionalFormatting>
  <conditionalFormatting sqref="M49:N49 P49:Q49">
    <cfRule type="cellIs" dxfId="26" priority="16" operator="lessThan">
      <formula>0</formula>
    </cfRule>
  </conditionalFormatting>
  <conditionalFormatting sqref="O49">
    <cfRule type="cellIs" dxfId="25" priority="15" operator="lessThan">
      <formula>0</formula>
    </cfRule>
  </conditionalFormatting>
  <conditionalFormatting sqref="P53:Q54 M53:N54">
    <cfRule type="cellIs" dxfId="24" priority="14" operator="lessThan">
      <formula>0</formula>
    </cfRule>
  </conditionalFormatting>
  <conditionalFormatting sqref="O53:O54">
    <cfRule type="cellIs" dxfId="23" priority="13" operator="lessThan">
      <formula>0</formula>
    </cfRule>
  </conditionalFormatting>
  <conditionalFormatting sqref="N52 P52:Q52">
    <cfRule type="cellIs" dxfId="22" priority="12" operator="lessThan">
      <formula>0</formula>
    </cfRule>
  </conditionalFormatting>
  <conditionalFormatting sqref="O52">
    <cfRule type="cellIs" dxfId="21" priority="11" operator="lessThan">
      <formula>0</formula>
    </cfRule>
  </conditionalFormatting>
  <conditionalFormatting sqref="M52">
    <cfRule type="cellIs" dxfId="20" priority="10" operator="lessThan">
      <formula>0</formula>
    </cfRule>
  </conditionalFormatting>
  <conditionalFormatting sqref="R38:R39 R35:R36">
    <cfRule type="cellIs" dxfId="19" priority="9" operator="lessThan">
      <formula>0</formula>
    </cfRule>
  </conditionalFormatting>
  <conditionalFormatting sqref="R41:R42 R44:R45 R47:R48 R50:R51">
    <cfRule type="cellIs" dxfId="18" priority="8" operator="lessThan">
      <formula>0</formula>
    </cfRule>
  </conditionalFormatting>
  <conditionalFormatting sqref="R49">
    <cfRule type="cellIs" dxfId="17" priority="7" operator="lessThan">
      <formula>0</formula>
    </cfRule>
  </conditionalFormatting>
  <conditionalFormatting sqref="R52">
    <cfRule type="cellIs" dxfId="16" priority="6" operator="lessThan">
      <formula>0</formula>
    </cfRule>
  </conditionalFormatting>
  <conditionalFormatting sqref="R46">
    <cfRule type="cellIs" dxfId="15" priority="5" operator="lessThan">
      <formula>0</formula>
    </cfRule>
  </conditionalFormatting>
  <conditionalFormatting sqref="R43">
    <cfRule type="cellIs" dxfId="14" priority="4" operator="lessThan">
      <formula>0</formula>
    </cfRule>
  </conditionalFormatting>
  <conditionalFormatting sqref="R40">
    <cfRule type="cellIs" dxfId="13" priority="3" operator="lessThan">
      <formula>0</formula>
    </cfRule>
  </conditionalFormatting>
  <conditionalFormatting sqref="R37">
    <cfRule type="cellIs" dxfId="12" priority="2" operator="lessThan">
      <formula>0</formula>
    </cfRule>
  </conditionalFormatting>
  <conditionalFormatting sqref="R34">
    <cfRule type="cellIs" dxfId="11"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D8D1E-0706-4D5D-B247-46831EB09A0A}">
  <dimension ref="A1:R336"/>
  <sheetViews>
    <sheetView showGridLines="0" zoomScale="80" zoomScaleNormal="80" zoomScalePageLayoutView="95" workbookViewId="0">
      <pane xSplit="3" ySplit="4" topLeftCell="F260" activePane="bottomRight" state="frozen"/>
      <selection pane="topRight" activeCell="D1" sqref="D1"/>
      <selection pane="bottomLeft" activeCell="A5" sqref="A5"/>
      <selection pane="bottomRight" activeCell="H284" sqref="H284"/>
    </sheetView>
  </sheetViews>
  <sheetFormatPr baseColWidth="10" defaultColWidth="10.85546875" defaultRowHeight="12.75" x14ac:dyDescent="0.2"/>
  <cols>
    <col min="1" max="1" width="4.85546875" style="1" bestFit="1" customWidth="1"/>
    <col min="2" max="2" width="29.85546875" style="355" customWidth="1"/>
    <col min="3" max="3" width="31.5703125" style="355"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534</v>
      </c>
      <c r="B1" s="350"/>
      <c r="C1" s="351"/>
      <c r="D1" s="273"/>
      <c r="E1" s="273"/>
      <c r="F1" s="273"/>
      <c r="G1" s="275"/>
      <c r="H1" s="274"/>
      <c r="I1" s="273"/>
      <c r="J1" s="273"/>
      <c r="K1" s="273"/>
      <c r="L1" s="273"/>
    </row>
    <row r="2" spans="1:18" ht="15" x14ac:dyDescent="0.2">
      <c r="A2" s="178" t="s">
        <v>534</v>
      </c>
      <c r="B2" s="840" t="s">
        <v>128</v>
      </c>
      <c r="C2" s="841"/>
      <c r="D2" s="841"/>
      <c r="E2" s="841"/>
      <c r="F2" s="841"/>
      <c r="G2" s="841"/>
      <c r="H2" s="841"/>
      <c r="I2" s="841"/>
      <c r="J2" s="841"/>
      <c r="K2" s="841"/>
      <c r="L2" s="842"/>
      <c r="M2" s="54"/>
    </row>
    <row r="3" spans="1:18" ht="15" x14ac:dyDescent="0.2">
      <c r="A3" s="1" t="s">
        <v>473</v>
      </c>
      <c r="B3" s="272" t="s">
        <v>129</v>
      </c>
      <c r="C3" s="272"/>
      <c r="D3" s="269"/>
      <c r="E3" s="269"/>
      <c r="F3" s="269"/>
      <c r="G3" s="271"/>
      <c r="H3" s="270"/>
      <c r="I3" s="269"/>
      <c r="J3" s="269"/>
      <c r="K3" s="269"/>
      <c r="L3" s="269"/>
      <c r="M3" s="54"/>
    </row>
    <row r="4" spans="1:18" s="355" customFormat="1" ht="15" x14ac:dyDescent="0.2">
      <c r="A4" s="234" t="s">
        <v>534</v>
      </c>
      <c r="B4" s="141" t="s">
        <v>130</v>
      </c>
      <c r="C4" s="142" t="s">
        <v>131</v>
      </c>
      <c r="D4" s="142" t="s">
        <v>132</v>
      </c>
      <c r="E4" s="828" t="s">
        <v>133</v>
      </c>
      <c r="F4" s="829"/>
      <c r="G4" s="828" t="s">
        <v>134</v>
      </c>
      <c r="H4" s="830"/>
      <c r="I4" s="830"/>
      <c r="J4" s="830"/>
      <c r="K4" s="829"/>
      <c r="L4" s="143" t="s">
        <v>97</v>
      </c>
      <c r="M4" s="143" t="s">
        <v>824</v>
      </c>
      <c r="O4" s="233"/>
      <c r="P4" s="233"/>
      <c r="Q4" s="233"/>
      <c r="R4" s="233"/>
    </row>
    <row r="5" spans="1:18" s="180" customFormat="1" ht="45" x14ac:dyDescent="0.25">
      <c r="A5" s="184" t="s">
        <v>534</v>
      </c>
      <c r="B5" s="141"/>
      <c r="C5" s="142"/>
      <c r="D5" s="142"/>
      <c r="E5" s="144" t="s">
        <v>135</v>
      </c>
      <c r="F5" s="144" t="s">
        <v>136</v>
      </c>
      <c r="G5" s="144" t="s">
        <v>618</v>
      </c>
      <c r="H5" s="144" t="s">
        <v>137</v>
      </c>
      <c r="I5" s="144" t="s">
        <v>138</v>
      </c>
      <c r="J5" s="144" t="s">
        <v>139</v>
      </c>
      <c r="K5" s="144" t="s">
        <v>140</v>
      </c>
      <c r="L5" s="143"/>
      <c r="M5" s="182"/>
      <c r="O5" s="181"/>
      <c r="P5" s="181"/>
      <c r="Q5" s="181"/>
      <c r="R5" s="181"/>
    </row>
    <row r="6" spans="1:18" ht="28.5" x14ac:dyDescent="0.25">
      <c r="A6" s="178" t="s">
        <v>534</v>
      </c>
      <c r="B6" s="353" t="s">
        <v>141</v>
      </c>
      <c r="C6" s="55" t="s">
        <v>142</v>
      </c>
      <c r="D6" s="55" t="s">
        <v>143</v>
      </c>
      <c r="E6" s="50"/>
      <c r="F6" s="205" t="s">
        <v>144</v>
      </c>
      <c r="G6" s="176"/>
      <c r="H6" s="145">
        <v>5268448465</v>
      </c>
      <c r="I6" s="28"/>
      <c r="J6" s="32"/>
      <c r="K6" s="264">
        <v>0</v>
      </c>
      <c r="L6" s="143"/>
      <c r="M6" s="54"/>
    </row>
    <row r="7" spans="1:18" ht="15" x14ac:dyDescent="0.25">
      <c r="A7" s="178" t="s">
        <v>534</v>
      </c>
      <c r="B7" s="353" t="s">
        <v>145</v>
      </c>
      <c r="C7" s="55" t="s">
        <v>142</v>
      </c>
      <c r="D7" s="55" t="s">
        <v>143</v>
      </c>
      <c r="E7" s="50"/>
      <c r="F7" s="154" t="s">
        <v>619</v>
      </c>
      <c r="G7" s="198"/>
      <c r="H7" s="254">
        <v>20324681095</v>
      </c>
      <c r="I7" s="28"/>
      <c r="J7" s="32"/>
      <c r="K7" s="264">
        <v>0</v>
      </c>
      <c r="L7" s="143"/>
      <c r="M7" s="54"/>
    </row>
    <row r="8" spans="1:18" ht="15" x14ac:dyDescent="0.25">
      <c r="A8" s="178" t="s">
        <v>534</v>
      </c>
      <c r="B8" s="353" t="s">
        <v>146</v>
      </c>
      <c r="C8" s="55" t="s">
        <v>142</v>
      </c>
      <c r="D8" s="55" t="s">
        <v>143</v>
      </c>
      <c r="E8" s="50"/>
      <c r="F8" s="154" t="s">
        <v>620</v>
      </c>
      <c r="G8" s="198"/>
      <c r="H8" s="254">
        <v>26799206349</v>
      </c>
      <c r="I8" s="28"/>
      <c r="J8" s="32"/>
      <c r="K8" s="264">
        <v>0</v>
      </c>
      <c r="L8" s="143"/>
      <c r="M8" s="54"/>
    </row>
    <row r="9" spans="1:18" ht="75" x14ac:dyDescent="0.25">
      <c r="A9" s="178" t="s">
        <v>534</v>
      </c>
      <c r="B9" s="353" t="s">
        <v>147</v>
      </c>
      <c r="C9" s="55" t="s">
        <v>142</v>
      </c>
      <c r="D9" s="55" t="s">
        <v>143</v>
      </c>
      <c r="E9" s="50"/>
      <c r="F9" s="154" t="s">
        <v>621</v>
      </c>
      <c r="G9" s="198"/>
      <c r="H9" s="265">
        <v>62112039495.099998</v>
      </c>
      <c r="I9" s="167"/>
      <c r="J9" s="266"/>
      <c r="K9" s="264">
        <v>0</v>
      </c>
      <c r="L9" s="268" t="s">
        <v>334</v>
      </c>
      <c r="M9" s="54"/>
    </row>
    <row r="10" spans="1:18" ht="15" x14ac:dyDescent="0.25">
      <c r="A10" s="178" t="s">
        <v>534</v>
      </c>
      <c r="B10" s="353" t="s">
        <v>148</v>
      </c>
      <c r="C10" s="55" t="s">
        <v>142</v>
      </c>
      <c r="D10" s="55" t="s">
        <v>143</v>
      </c>
      <c r="E10" s="50"/>
      <c r="F10" s="154" t="s">
        <v>622</v>
      </c>
      <c r="G10" s="198"/>
      <c r="H10" s="265">
        <v>48547865289.099998</v>
      </c>
      <c r="I10" s="167"/>
      <c r="J10" s="266"/>
      <c r="K10" s="264">
        <v>0</v>
      </c>
      <c r="L10" s="267"/>
      <c r="M10" s="54"/>
    </row>
    <row r="11" spans="1:18" ht="15" x14ac:dyDescent="0.25">
      <c r="A11" s="178" t="s">
        <v>534</v>
      </c>
      <c r="B11" s="353" t="s">
        <v>149</v>
      </c>
      <c r="C11" s="55" t="s">
        <v>142</v>
      </c>
      <c r="D11" s="55" t="s">
        <v>143</v>
      </c>
      <c r="E11" s="50"/>
      <c r="F11" s="154" t="s">
        <v>623</v>
      </c>
      <c r="G11" s="198"/>
      <c r="H11" s="265">
        <v>49940241269.099998</v>
      </c>
      <c r="I11" s="167"/>
      <c r="J11" s="266"/>
      <c r="K11" s="264">
        <v>0</v>
      </c>
      <c r="L11" s="143"/>
      <c r="M11" s="54"/>
    </row>
    <row r="12" spans="1:18" ht="15" x14ac:dyDescent="0.25">
      <c r="A12" s="178" t="s">
        <v>534</v>
      </c>
      <c r="B12" s="353" t="s">
        <v>150</v>
      </c>
      <c r="C12" s="55" t="s">
        <v>142</v>
      </c>
      <c r="D12" s="55" t="s">
        <v>143</v>
      </c>
      <c r="E12" s="50"/>
      <c r="F12" s="154" t="s">
        <v>624</v>
      </c>
      <c r="G12" s="198"/>
      <c r="H12" s="265">
        <v>42430490883.199997</v>
      </c>
      <c r="I12" s="167"/>
      <c r="J12" s="266"/>
      <c r="K12" s="264">
        <v>0</v>
      </c>
      <c r="L12" s="143"/>
      <c r="M12" s="54"/>
    </row>
    <row r="13" spans="1:18" ht="15" x14ac:dyDescent="0.25">
      <c r="A13" s="178" t="s">
        <v>534</v>
      </c>
      <c r="B13" s="353" t="s">
        <v>151</v>
      </c>
      <c r="C13" s="55" t="s">
        <v>142</v>
      </c>
      <c r="D13" s="55" t="s">
        <v>143</v>
      </c>
      <c r="E13" s="50"/>
      <c r="F13" s="154" t="s">
        <v>625</v>
      </c>
      <c r="G13" s="198"/>
      <c r="H13" s="265">
        <v>24948005269.599998</v>
      </c>
      <c r="I13" s="167"/>
      <c r="J13" s="167"/>
      <c r="K13" s="264">
        <v>0</v>
      </c>
      <c r="L13" s="143"/>
      <c r="M13" s="54"/>
    </row>
    <row r="14" spans="1:18" ht="15" x14ac:dyDescent="0.25">
      <c r="A14" s="178" t="s">
        <v>534</v>
      </c>
      <c r="B14" s="166"/>
      <c r="C14" s="29"/>
      <c r="D14" s="29"/>
      <c r="E14" s="263"/>
      <c r="F14" s="262"/>
      <c r="G14" s="261"/>
      <c r="H14" s="260">
        <f>SUM(H6:H13)</f>
        <v>280370978115.09998</v>
      </c>
      <c r="I14" s="30"/>
      <c r="J14" s="259"/>
      <c r="K14" s="258">
        <v>0</v>
      </c>
      <c r="L14" s="257"/>
      <c r="M14" s="54"/>
    </row>
    <row r="15" spans="1:18" ht="14.25" x14ac:dyDescent="0.2">
      <c r="A15" s="178" t="s">
        <v>534</v>
      </c>
      <c r="B15" s="353"/>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534</v>
      </c>
      <c r="B16" s="353"/>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534</v>
      </c>
      <c r="B17" s="353"/>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534</v>
      </c>
      <c r="B18" s="353"/>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534</v>
      </c>
      <c r="B19" s="353"/>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534</v>
      </c>
      <c r="B20" s="353"/>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534</v>
      </c>
      <c r="B21" s="353"/>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534</v>
      </c>
      <c r="B22" s="353"/>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534</v>
      </c>
      <c r="B23" s="353"/>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534</v>
      </c>
      <c r="B24" s="353"/>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534</v>
      </c>
      <c r="B25" s="353"/>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534</v>
      </c>
      <c r="B26" s="353"/>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534</v>
      </c>
      <c r="B27" s="353"/>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534</v>
      </c>
      <c r="B28" s="353"/>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534</v>
      </c>
      <c r="B29" s="353"/>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534</v>
      </c>
      <c r="B30" s="353"/>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534</v>
      </c>
      <c r="B31" s="353"/>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534</v>
      </c>
      <c r="B32" s="353"/>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534</v>
      </c>
      <c r="B33" s="353"/>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534</v>
      </c>
      <c r="B34" s="353"/>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534</v>
      </c>
      <c r="B35" s="353"/>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534</v>
      </c>
      <c r="B36" s="353"/>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534</v>
      </c>
      <c r="B37" s="353"/>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534</v>
      </c>
      <c r="B38" s="353"/>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534</v>
      </c>
      <c r="B39" s="353"/>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534</v>
      </c>
      <c r="B40" s="353"/>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534</v>
      </c>
      <c r="B41" s="353"/>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534</v>
      </c>
      <c r="B42" s="353"/>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534</v>
      </c>
      <c r="B43" s="353"/>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534</v>
      </c>
      <c r="B44" s="353"/>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534</v>
      </c>
      <c r="B45" s="353"/>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534</v>
      </c>
      <c r="B46" s="353"/>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534</v>
      </c>
      <c r="B47" s="353"/>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534</v>
      </c>
      <c r="B48" s="353"/>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534</v>
      </c>
      <c r="B49" s="353"/>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534</v>
      </c>
      <c r="B50" s="353"/>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534</v>
      </c>
      <c r="B51" s="353"/>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534</v>
      </c>
      <c r="B52" s="353"/>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534</v>
      </c>
      <c r="B53" s="353"/>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534</v>
      </c>
      <c r="B54" s="353"/>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534</v>
      </c>
      <c r="B55" s="353"/>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534</v>
      </c>
      <c r="B56" s="353"/>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534</v>
      </c>
      <c r="B57" s="353"/>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534</v>
      </c>
      <c r="B58" s="353"/>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534</v>
      </c>
      <c r="B59" s="353"/>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534</v>
      </c>
      <c r="B60" s="353"/>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534</v>
      </c>
      <c r="B61" s="353"/>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534</v>
      </c>
      <c r="B62" s="353"/>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534</v>
      </c>
      <c r="B63" s="353"/>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534</v>
      </c>
      <c r="B64" s="353"/>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534</v>
      </c>
      <c r="B65" s="353"/>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534</v>
      </c>
      <c r="B66" s="353"/>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534</v>
      </c>
      <c r="B67" s="353"/>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534</v>
      </c>
      <c r="B68" s="353"/>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534</v>
      </c>
      <c r="B69" s="353"/>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534</v>
      </c>
      <c r="B70" s="353"/>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534</v>
      </c>
      <c r="B71" s="353"/>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534</v>
      </c>
      <c r="B72" s="353"/>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534</v>
      </c>
      <c r="B73" s="353"/>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534</v>
      </c>
      <c r="B74" s="353"/>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534</v>
      </c>
      <c r="B75" s="353"/>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534</v>
      </c>
      <c r="B76" s="353"/>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534</v>
      </c>
      <c r="B77" s="353"/>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534</v>
      </c>
      <c r="B78" s="353"/>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534</v>
      </c>
      <c r="B79" s="353"/>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534</v>
      </c>
      <c r="B80" s="353"/>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534</v>
      </c>
      <c r="B81" s="353"/>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534</v>
      </c>
      <c r="B82" s="353" t="s">
        <v>1146</v>
      </c>
      <c r="C82" s="55" t="s">
        <v>142</v>
      </c>
      <c r="D82" s="55" t="s">
        <v>143</v>
      </c>
      <c r="E82" s="50">
        <v>3504000000</v>
      </c>
      <c r="F82" s="154"/>
      <c r="G82" s="176">
        <v>43200</v>
      </c>
      <c r="H82" s="145"/>
      <c r="I82" s="74">
        <f>141.05/111.82</f>
        <v>1.2614022536218925</v>
      </c>
      <c r="J82" s="32" t="s">
        <v>172</v>
      </c>
      <c r="K82" s="50">
        <f>+E82/I82</f>
        <v>2777860900.3899322</v>
      </c>
      <c r="L82" s="168" t="s">
        <v>307</v>
      </c>
      <c r="M82" s="54" t="s">
        <v>1022</v>
      </c>
    </row>
    <row r="83" spans="1:13" ht="14.25" x14ac:dyDescent="0.2">
      <c r="A83" s="178" t="s">
        <v>534</v>
      </c>
      <c r="B83" s="353" t="s">
        <v>1146</v>
      </c>
      <c r="C83" s="55" t="s">
        <v>142</v>
      </c>
      <c r="D83" s="55" t="s">
        <v>143</v>
      </c>
      <c r="E83" s="50">
        <v>3504000000</v>
      </c>
      <c r="F83" s="154"/>
      <c r="G83" s="176">
        <v>43200</v>
      </c>
      <c r="H83" s="145"/>
      <c r="I83" s="74">
        <f>141.05/111.82</f>
        <v>1.2614022536218925</v>
      </c>
      <c r="J83" s="32" t="s">
        <v>172</v>
      </c>
      <c r="K83" s="50">
        <f>+E83/I83</f>
        <v>2777860900.3899322</v>
      </c>
      <c r="L83" s="168" t="s">
        <v>307</v>
      </c>
      <c r="M83" s="54" t="s">
        <v>1022</v>
      </c>
    </row>
    <row r="84" spans="1:13" ht="14.25" x14ac:dyDescent="0.2">
      <c r="A84" s="178" t="s">
        <v>534</v>
      </c>
      <c r="B84" s="353" t="s">
        <v>1146</v>
      </c>
      <c r="C84" s="55" t="s">
        <v>142</v>
      </c>
      <c r="D84" s="55" t="s">
        <v>143</v>
      </c>
      <c r="E84" s="50">
        <v>2336000000</v>
      </c>
      <c r="F84" s="154"/>
      <c r="G84" s="176">
        <v>43196</v>
      </c>
      <c r="H84" s="145"/>
      <c r="I84" s="74">
        <f>141.05/111.82</f>
        <v>1.2614022536218925</v>
      </c>
      <c r="J84" s="32" t="s">
        <v>172</v>
      </c>
      <c r="K84" s="50">
        <f>+E84/I84</f>
        <v>1851907266.9266214</v>
      </c>
      <c r="L84" s="168" t="s">
        <v>307</v>
      </c>
      <c r="M84" s="54" t="s">
        <v>1022</v>
      </c>
    </row>
    <row r="85" spans="1:13" ht="14.25" x14ac:dyDescent="0.2">
      <c r="A85" s="178" t="s">
        <v>534</v>
      </c>
      <c r="B85" s="353" t="s">
        <v>1146</v>
      </c>
      <c r="C85" s="55" t="s">
        <v>142</v>
      </c>
      <c r="D85" s="55" t="s">
        <v>143</v>
      </c>
      <c r="E85" s="50">
        <v>18750000000</v>
      </c>
      <c r="F85" s="154"/>
      <c r="G85" s="176">
        <v>43304</v>
      </c>
      <c r="H85" s="145"/>
      <c r="I85" s="74">
        <f>142.28/111.82</f>
        <v>1.272402074763012</v>
      </c>
      <c r="J85" s="32" t="s">
        <v>305</v>
      </c>
      <c r="K85" s="50">
        <f>+E85/I85</f>
        <v>14735908068.597132</v>
      </c>
      <c r="L85" s="168" t="s">
        <v>307</v>
      </c>
      <c r="M85" s="54" t="s">
        <v>1021</v>
      </c>
    </row>
    <row r="86" spans="1:13" ht="14.25" x14ac:dyDescent="0.2">
      <c r="A86" s="178" t="s">
        <v>534</v>
      </c>
      <c r="B86" s="353" t="s">
        <v>1146</v>
      </c>
      <c r="C86" s="55" t="s">
        <v>142</v>
      </c>
      <c r="D86" s="55" t="s">
        <v>143</v>
      </c>
      <c r="E86" s="50">
        <v>6250000000</v>
      </c>
      <c r="F86" s="154"/>
      <c r="G86" s="176">
        <v>43326</v>
      </c>
      <c r="H86" s="145"/>
      <c r="I86" s="74">
        <f>142.1/111.82</f>
        <v>1.2707923448399214</v>
      </c>
      <c r="J86" s="32" t="s">
        <v>308</v>
      </c>
      <c r="K86" s="50">
        <f>+E86/I86</f>
        <v>4918191414.4968328</v>
      </c>
      <c r="L86" s="168" t="s">
        <v>307</v>
      </c>
      <c r="M86" s="54" t="s">
        <v>1020</v>
      </c>
    </row>
    <row r="87" spans="1:13" ht="14.25" x14ac:dyDescent="0.2">
      <c r="A87" s="178" t="s">
        <v>534</v>
      </c>
      <c r="B87" s="353" t="s">
        <v>1146</v>
      </c>
      <c r="C87" s="55" t="s">
        <v>142</v>
      </c>
      <c r="D87" s="55" t="s">
        <v>143</v>
      </c>
      <c r="E87" s="50">
        <v>1200000000</v>
      </c>
      <c r="F87" s="154"/>
      <c r="G87" s="176">
        <v>43349</v>
      </c>
      <c r="H87" s="145"/>
      <c r="I87" s="74">
        <f>142.27/111.82</f>
        <v>1.2723126453228404</v>
      </c>
      <c r="J87" s="32" t="s">
        <v>309</v>
      </c>
      <c r="K87" s="50">
        <f>+E87/I87</f>
        <v>943164405.70745754</v>
      </c>
      <c r="L87" s="168" t="s">
        <v>307</v>
      </c>
      <c r="M87" s="54" t="s">
        <v>1019</v>
      </c>
    </row>
    <row r="88" spans="1:13" ht="14.25" x14ac:dyDescent="0.2">
      <c r="A88" s="178" t="s">
        <v>534</v>
      </c>
      <c r="B88" s="353" t="s">
        <v>1146</v>
      </c>
      <c r="C88" s="55" t="s">
        <v>142</v>
      </c>
      <c r="D88" s="55" t="s">
        <v>143</v>
      </c>
      <c r="E88" s="50">
        <v>31260000000</v>
      </c>
      <c r="F88" s="154"/>
      <c r="G88" s="176">
        <v>43350</v>
      </c>
      <c r="H88" s="145"/>
      <c r="I88" s="74">
        <f>142.27/111.82</f>
        <v>1.2723126453228404</v>
      </c>
      <c r="J88" s="32" t="s">
        <v>309</v>
      </c>
      <c r="K88" s="50">
        <f>+E88/I88</f>
        <v>24569432768.679268</v>
      </c>
      <c r="L88" s="168" t="s">
        <v>307</v>
      </c>
      <c r="M88" s="54" t="s">
        <v>1019</v>
      </c>
    </row>
    <row r="89" spans="1:13" ht="14.25" x14ac:dyDescent="0.2">
      <c r="A89" s="178" t="s">
        <v>534</v>
      </c>
      <c r="B89" s="353" t="s">
        <v>1146</v>
      </c>
      <c r="C89" s="55" t="s">
        <v>142</v>
      </c>
      <c r="D89" s="55" t="s">
        <v>143</v>
      </c>
      <c r="E89" s="50">
        <v>774948587</v>
      </c>
      <c r="F89" s="154"/>
      <c r="G89" s="176">
        <v>43367</v>
      </c>
      <c r="H89" s="145"/>
      <c r="I89" s="74">
        <f>142.27/111.82</f>
        <v>1.2723126453228404</v>
      </c>
      <c r="J89" s="32" t="s">
        <v>309</v>
      </c>
      <c r="K89" s="50">
        <f>+E89/I89</f>
        <v>609086602.92640746</v>
      </c>
      <c r="L89" s="168" t="s">
        <v>307</v>
      </c>
      <c r="M89" s="54" t="s">
        <v>1018</v>
      </c>
    </row>
    <row r="90" spans="1:13" ht="14.25" x14ac:dyDescent="0.2">
      <c r="A90" s="178" t="s">
        <v>534</v>
      </c>
      <c r="B90" s="353" t="s">
        <v>1146</v>
      </c>
      <c r="C90" s="55" t="s">
        <v>142</v>
      </c>
      <c r="D90" s="55" t="s">
        <v>143</v>
      </c>
      <c r="E90" s="50">
        <v>500000000</v>
      </c>
      <c r="F90" s="154"/>
      <c r="G90" s="176">
        <v>43368</v>
      </c>
      <c r="H90" s="145"/>
      <c r="I90" s="74">
        <f>142.27/111.82</f>
        <v>1.2723126453228404</v>
      </c>
      <c r="J90" s="32" t="s">
        <v>309</v>
      </c>
      <c r="K90" s="50">
        <f>+E90/I90</f>
        <v>392985169.044774</v>
      </c>
      <c r="L90" s="168" t="s">
        <v>307</v>
      </c>
      <c r="M90" s="54" t="s">
        <v>1018</v>
      </c>
    </row>
    <row r="91" spans="1:13" ht="14.25" x14ac:dyDescent="0.2">
      <c r="A91" s="178" t="s">
        <v>534</v>
      </c>
      <c r="B91" s="353" t="s">
        <v>1146</v>
      </c>
      <c r="C91" s="55" t="s">
        <v>142</v>
      </c>
      <c r="D91" s="55" t="s">
        <v>143</v>
      </c>
      <c r="E91" s="50">
        <v>15938500</v>
      </c>
      <c r="F91" s="154"/>
      <c r="G91" s="176">
        <v>43369</v>
      </c>
      <c r="H91" s="145"/>
      <c r="I91" s="74">
        <f>142.27/111.82</f>
        <v>1.2723126453228404</v>
      </c>
      <c r="J91" s="32" t="s">
        <v>309</v>
      </c>
      <c r="K91" s="50">
        <f>+E91/I91</f>
        <v>12527188.233640261</v>
      </c>
      <c r="L91" s="168" t="s">
        <v>307</v>
      </c>
      <c r="M91" s="54" t="s">
        <v>1018</v>
      </c>
    </row>
    <row r="92" spans="1:13" ht="14.25" x14ac:dyDescent="0.2">
      <c r="A92" s="178" t="s">
        <v>534</v>
      </c>
      <c r="B92" s="353" t="s">
        <v>1146</v>
      </c>
      <c r="C92" s="55" t="s">
        <v>142</v>
      </c>
      <c r="D92" s="55" t="s">
        <v>143</v>
      </c>
      <c r="E92" s="50">
        <v>3849112913</v>
      </c>
      <c r="F92" s="154"/>
      <c r="G92" s="176">
        <v>43370</v>
      </c>
      <c r="H92" s="145"/>
      <c r="I92" s="74">
        <f>142.27/111.82</f>
        <v>1.2723126453228404</v>
      </c>
      <c r="J92" s="32" t="s">
        <v>309</v>
      </c>
      <c r="K92" s="50">
        <f>+E92/I92</f>
        <v>3025288577.5754547</v>
      </c>
      <c r="L92" s="168" t="s">
        <v>307</v>
      </c>
      <c r="M92" s="54" t="s">
        <v>1018</v>
      </c>
    </row>
    <row r="93" spans="1:13" ht="14.25" x14ac:dyDescent="0.2">
      <c r="A93" s="178" t="s">
        <v>534</v>
      </c>
      <c r="B93" s="353" t="s">
        <v>1146</v>
      </c>
      <c r="C93" s="55" t="s">
        <v>142</v>
      </c>
      <c r="D93" s="55" t="s">
        <v>143</v>
      </c>
      <c r="E93" s="50">
        <v>22318303139</v>
      </c>
      <c r="F93" s="154"/>
      <c r="G93" s="176">
        <v>43383</v>
      </c>
      <c r="H93" s="145"/>
      <c r="I93" s="74">
        <f>142.5/111.82</f>
        <v>1.2743695224467895</v>
      </c>
      <c r="J93" s="32" t="s">
        <v>315</v>
      </c>
      <c r="K93" s="50">
        <f>+E93/I93</f>
        <v>17513211628.091087</v>
      </c>
      <c r="L93" s="168"/>
      <c r="M93" s="54" t="s">
        <v>1017</v>
      </c>
    </row>
    <row r="94" spans="1:13" ht="14.25" x14ac:dyDescent="0.2">
      <c r="A94" s="178" t="s">
        <v>534</v>
      </c>
      <c r="B94" s="353" t="s">
        <v>1146</v>
      </c>
      <c r="C94" s="55" t="s">
        <v>142</v>
      </c>
      <c r="D94" s="55" t="s">
        <v>143</v>
      </c>
      <c r="E94" s="50">
        <v>134904238</v>
      </c>
      <c r="F94" s="154"/>
      <c r="G94" s="176">
        <v>43383</v>
      </c>
      <c r="H94" s="145"/>
      <c r="I94" s="74">
        <f>142.5/111.82</f>
        <v>1.2743695224467895</v>
      </c>
      <c r="J94" s="32" t="s">
        <v>315</v>
      </c>
      <c r="K94" s="50">
        <f>+E94/I94</f>
        <v>105859592.23270175</v>
      </c>
      <c r="L94" s="168"/>
      <c r="M94" s="54" t="s">
        <v>1017</v>
      </c>
    </row>
    <row r="95" spans="1:13" ht="14.25" x14ac:dyDescent="0.2">
      <c r="A95" s="178" t="s">
        <v>534</v>
      </c>
      <c r="B95" s="353" t="s">
        <v>1146</v>
      </c>
      <c r="C95" s="55" t="s">
        <v>142</v>
      </c>
      <c r="D95" s="55" t="s">
        <v>143</v>
      </c>
      <c r="E95" s="50">
        <v>22183398901</v>
      </c>
      <c r="F95" s="154"/>
      <c r="G95" s="176">
        <v>43383</v>
      </c>
      <c r="H95" s="145"/>
      <c r="I95" s="74">
        <f>142.5/111.82</f>
        <v>1.2743695224467895</v>
      </c>
      <c r="J95" s="32" t="s">
        <v>315</v>
      </c>
      <c r="K95" s="50">
        <f>+E95/I95</f>
        <v>17407352035.858387</v>
      </c>
      <c r="L95" s="168"/>
      <c r="M95" s="54" t="s">
        <v>1017</v>
      </c>
    </row>
    <row r="96" spans="1:13" ht="14.25" x14ac:dyDescent="0.2">
      <c r="A96" s="178" t="s">
        <v>534</v>
      </c>
      <c r="B96" s="353" t="s">
        <v>1146</v>
      </c>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534</v>
      </c>
      <c r="B97" s="353" t="s">
        <v>1146</v>
      </c>
      <c r="C97" s="55" t="s">
        <v>142</v>
      </c>
      <c r="D97" s="55" t="s">
        <v>143</v>
      </c>
      <c r="E97" s="50">
        <v>14493870000</v>
      </c>
      <c r="F97" s="154"/>
      <c r="G97" s="176">
        <v>43431</v>
      </c>
      <c r="H97" s="145"/>
      <c r="I97" s="74">
        <f>142.67/111.82</f>
        <v>1.2758898229297084</v>
      </c>
      <c r="J97" s="32" t="s">
        <v>320</v>
      </c>
      <c r="K97" s="50">
        <f>+E97/I97</f>
        <v>11359813159.03834</v>
      </c>
      <c r="L97" s="168" t="s">
        <v>307</v>
      </c>
      <c r="M97" s="54" t="s">
        <v>1016</v>
      </c>
    </row>
    <row r="98" spans="1:14" ht="14.25" x14ac:dyDescent="0.2">
      <c r="A98" s="178" t="s">
        <v>534</v>
      </c>
      <c r="B98" s="353" t="s">
        <v>1146</v>
      </c>
      <c r="C98" s="55" t="s">
        <v>142</v>
      </c>
      <c r="D98" s="55" t="s">
        <v>143</v>
      </c>
      <c r="E98" s="50">
        <v>4980000000</v>
      </c>
      <c r="F98" s="154"/>
      <c r="G98" s="176">
        <v>43494</v>
      </c>
      <c r="H98" s="145"/>
      <c r="I98" s="74">
        <f>100/78.05</f>
        <v>1.2812299807815504</v>
      </c>
      <c r="J98" s="32" t="s">
        <v>336</v>
      </c>
      <c r="K98" s="50">
        <f>+E98/I98</f>
        <v>3886889999.9999995</v>
      </c>
      <c r="L98" s="168" t="s">
        <v>342</v>
      </c>
      <c r="M98" s="54" t="s">
        <v>1015</v>
      </c>
    </row>
    <row r="99" spans="1:14" ht="14.25" x14ac:dyDescent="0.2">
      <c r="A99" s="178" t="s">
        <v>534</v>
      </c>
      <c r="B99" s="353" t="s">
        <v>1146</v>
      </c>
      <c r="C99" s="55" t="s">
        <v>142</v>
      </c>
      <c r="D99" s="55" t="s">
        <v>143</v>
      </c>
      <c r="E99" s="50">
        <v>645000000</v>
      </c>
      <c r="F99" s="154"/>
      <c r="G99" s="176">
        <v>43495</v>
      </c>
      <c r="H99" s="145"/>
      <c r="I99" s="74">
        <f>100/78.05</f>
        <v>1.2812299807815504</v>
      </c>
      <c r="J99" s="32" t="s">
        <v>336</v>
      </c>
      <c r="K99" s="50">
        <f>+E99/I99</f>
        <v>503422499.99999994</v>
      </c>
      <c r="L99" s="168" t="s">
        <v>342</v>
      </c>
      <c r="M99" s="54" t="s">
        <v>1015</v>
      </c>
    </row>
    <row r="100" spans="1:14" ht="14.25" x14ac:dyDescent="0.2">
      <c r="A100" s="178" t="s">
        <v>534</v>
      </c>
      <c r="B100" s="353" t="s">
        <v>1146</v>
      </c>
      <c r="C100" s="55" t="s">
        <v>142</v>
      </c>
      <c r="D100" s="55" t="s">
        <v>143</v>
      </c>
      <c r="E100" s="50">
        <v>16875000000</v>
      </c>
      <c r="F100" s="154"/>
      <c r="G100" s="176">
        <v>43497</v>
      </c>
      <c r="H100" s="145"/>
      <c r="I100" s="74">
        <f>100/78.05</f>
        <v>1.2812299807815504</v>
      </c>
      <c r="J100" s="32" t="s">
        <v>336</v>
      </c>
      <c r="K100" s="50">
        <f>+E100/I100</f>
        <v>13170937500</v>
      </c>
      <c r="L100" s="168" t="s">
        <v>342</v>
      </c>
      <c r="M100" s="54" t="s">
        <v>1015</v>
      </c>
    </row>
    <row r="101" spans="1:14" ht="14.25" x14ac:dyDescent="0.2">
      <c r="A101" s="178" t="s">
        <v>534</v>
      </c>
      <c r="B101" s="353" t="s">
        <v>1146</v>
      </c>
      <c r="C101" s="55" t="s">
        <v>142</v>
      </c>
      <c r="D101" s="55" t="s">
        <v>143</v>
      </c>
      <c r="E101" s="50">
        <v>9562500000</v>
      </c>
      <c r="F101" s="154"/>
      <c r="G101" s="176">
        <v>43504</v>
      </c>
      <c r="H101" s="145"/>
      <c r="I101" s="74">
        <f>100.6/78.05</f>
        <v>1.2889173606662396</v>
      </c>
      <c r="J101" s="32" t="s">
        <v>338</v>
      </c>
      <c r="K101" s="50">
        <f>+E101/I101</f>
        <v>7419017147.1172962</v>
      </c>
      <c r="L101" s="168" t="s">
        <v>342</v>
      </c>
      <c r="M101" s="54" t="s">
        <v>1014</v>
      </c>
    </row>
    <row r="102" spans="1:14" ht="14.25" x14ac:dyDescent="0.2">
      <c r="A102" s="178" t="s">
        <v>534</v>
      </c>
      <c r="B102" s="353" t="s">
        <v>1146</v>
      </c>
      <c r="C102" s="55" t="s">
        <v>142</v>
      </c>
      <c r="D102" s="55" t="s">
        <v>143</v>
      </c>
      <c r="E102" s="50">
        <v>9562500000</v>
      </c>
      <c r="F102" s="154"/>
      <c r="G102" s="176">
        <v>43504</v>
      </c>
      <c r="H102" s="145"/>
      <c r="I102" s="74">
        <f>100.6/78.05</f>
        <v>1.2889173606662396</v>
      </c>
      <c r="J102" s="32" t="s">
        <v>338</v>
      </c>
      <c r="K102" s="50">
        <f>+E102/I102</f>
        <v>7419017147.1172962</v>
      </c>
      <c r="L102" s="168" t="s">
        <v>342</v>
      </c>
      <c r="M102" s="54" t="s">
        <v>1014</v>
      </c>
    </row>
    <row r="103" spans="1:14" ht="14.25" x14ac:dyDescent="0.2">
      <c r="A103" s="178" t="s">
        <v>534</v>
      </c>
      <c r="B103" s="353" t="s">
        <v>1146</v>
      </c>
      <c r="C103" s="55" t="s">
        <v>142</v>
      </c>
      <c r="D103" s="55" t="s">
        <v>143</v>
      </c>
      <c r="E103" s="50">
        <v>1600000000</v>
      </c>
      <c r="F103" s="154"/>
      <c r="G103" s="176">
        <v>43518</v>
      </c>
      <c r="H103" s="145"/>
      <c r="I103" s="74">
        <f>100.6/78.05</f>
        <v>1.2889173606662396</v>
      </c>
      <c r="J103" s="32" t="s">
        <v>338</v>
      </c>
      <c r="K103" s="50">
        <f>+E103/I103</f>
        <v>1241351888.6679921</v>
      </c>
      <c r="L103" s="168" t="s">
        <v>342</v>
      </c>
      <c r="M103" s="54" t="s">
        <v>1013</v>
      </c>
    </row>
    <row r="104" spans="1:14" ht="14.25" x14ac:dyDescent="0.2">
      <c r="A104" s="178"/>
      <c r="B104" s="353" t="s">
        <v>1146</v>
      </c>
      <c r="C104" s="55" t="s">
        <v>142</v>
      </c>
      <c r="D104" s="55" t="s">
        <v>143</v>
      </c>
      <c r="E104" s="50">
        <v>1500000000</v>
      </c>
      <c r="F104" s="154"/>
      <c r="G104" s="176">
        <v>43521</v>
      </c>
      <c r="H104" s="145"/>
      <c r="I104" s="74">
        <f>100.6/78.05</f>
        <v>1.2889173606662396</v>
      </c>
      <c r="J104" s="32" t="s">
        <v>338</v>
      </c>
      <c r="K104" s="50">
        <f>+E104/I104</f>
        <v>1163767395.6262424</v>
      </c>
      <c r="L104" s="168" t="s">
        <v>342</v>
      </c>
      <c r="M104" s="54" t="s">
        <v>1013</v>
      </c>
    </row>
    <row r="105" spans="1:14" ht="14.25" x14ac:dyDescent="0.2">
      <c r="A105" s="178"/>
      <c r="B105" s="353" t="s">
        <v>1146</v>
      </c>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1013</v>
      </c>
    </row>
    <row r="106" spans="1:14" ht="14.25" x14ac:dyDescent="0.2">
      <c r="A106" s="178" t="s">
        <v>534</v>
      </c>
      <c r="B106" s="353" t="s">
        <v>1146</v>
      </c>
      <c r="C106" s="55" t="s">
        <v>142</v>
      </c>
      <c r="D106" s="55" t="s">
        <v>143</v>
      </c>
      <c r="E106" s="50">
        <v>4500000000</v>
      </c>
      <c r="F106" s="154"/>
      <c r="G106" s="176">
        <v>43544</v>
      </c>
      <c r="H106" s="145"/>
      <c r="I106" s="74">
        <f>101.18/78.05</f>
        <v>1.2963484945547727</v>
      </c>
      <c r="J106" s="32" t="s">
        <v>343</v>
      </c>
      <c r="K106" s="50">
        <f>+E106/I106</f>
        <v>3471288792.2514324</v>
      </c>
      <c r="L106" s="168" t="s">
        <v>342</v>
      </c>
      <c r="M106" s="54" t="s">
        <v>1011</v>
      </c>
      <c r="N106" s="170" t="s">
        <v>1012</v>
      </c>
    </row>
    <row r="107" spans="1:14" ht="14.25" x14ac:dyDescent="0.2">
      <c r="A107" s="178"/>
      <c r="B107" s="353" t="s">
        <v>1146</v>
      </c>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1011</v>
      </c>
    </row>
    <row r="108" spans="1:14" ht="14.25" x14ac:dyDescent="0.2">
      <c r="A108" s="178" t="s">
        <v>534</v>
      </c>
      <c r="B108" s="353" t="s">
        <v>1146</v>
      </c>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1010</v>
      </c>
    </row>
    <row r="109" spans="1:14" ht="14.25" x14ac:dyDescent="0.2">
      <c r="A109" s="178" t="s">
        <v>534</v>
      </c>
      <c r="B109" s="353" t="s">
        <v>1146</v>
      </c>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534</v>
      </c>
      <c r="B110" s="353" t="s">
        <v>1146</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1009</v>
      </c>
    </row>
    <row r="111" spans="1:14" ht="14.25" x14ac:dyDescent="0.2">
      <c r="A111" s="178"/>
      <c r="B111" s="353" t="s">
        <v>1146</v>
      </c>
      <c r="C111" s="55" t="s">
        <v>142</v>
      </c>
      <c r="D111" s="55" t="s">
        <v>143</v>
      </c>
      <c r="E111" s="50">
        <v>1494000000</v>
      </c>
      <c r="F111" s="154"/>
      <c r="G111" s="176">
        <v>43559</v>
      </c>
      <c r="H111" s="145"/>
      <c r="I111" s="74">
        <f>101.62/78.05</f>
        <v>1.3019859064702115</v>
      </c>
      <c r="J111" s="32" t="s">
        <v>347</v>
      </c>
      <c r="K111" s="50">
        <f>+E111/I111</f>
        <v>1147477858.6892343</v>
      </c>
      <c r="L111" s="168" t="s">
        <v>342</v>
      </c>
      <c r="M111" s="54" t="s">
        <v>1009</v>
      </c>
    </row>
    <row r="112" spans="1:14" ht="14.25" x14ac:dyDescent="0.2">
      <c r="A112" s="178"/>
      <c r="B112" s="353" t="s">
        <v>1146</v>
      </c>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1009</v>
      </c>
    </row>
    <row r="113" spans="1:14" ht="14.25" x14ac:dyDescent="0.2">
      <c r="A113" s="178"/>
      <c r="B113" s="353" t="s">
        <v>1146</v>
      </c>
      <c r="C113" s="55" t="s">
        <v>142</v>
      </c>
      <c r="D113" s="55" t="s">
        <v>143</v>
      </c>
      <c r="E113" s="50">
        <v>8527000000</v>
      </c>
      <c r="F113" s="154"/>
      <c r="G113" s="176">
        <v>43567</v>
      </c>
      <c r="H113" s="145"/>
      <c r="I113" s="74">
        <f>101.62/78.05</f>
        <v>1.3019859064702115</v>
      </c>
      <c r="J113" s="32" t="s">
        <v>347</v>
      </c>
      <c r="K113" s="50">
        <f>+E113/I113</f>
        <v>6549226038.1814594</v>
      </c>
      <c r="L113" s="168" t="s">
        <v>342</v>
      </c>
      <c r="M113" s="54" t="s">
        <v>1008</v>
      </c>
    </row>
    <row r="114" spans="1:14" ht="14.25" x14ac:dyDescent="0.2">
      <c r="A114" s="178" t="s">
        <v>534</v>
      </c>
      <c r="B114" s="353" t="s">
        <v>1146</v>
      </c>
      <c r="C114" s="55" t="s">
        <v>142</v>
      </c>
      <c r="D114" s="55" t="s">
        <v>143</v>
      </c>
      <c r="E114" s="50">
        <v>1494000000</v>
      </c>
      <c r="F114" s="154"/>
      <c r="G114" s="176">
        <v>43570</v>
      </c>
      <c r="H114" s="145"/>
      <c r="I114" s="74">
        <f>101.62/78.05</f>
        <v>1.3019859064702115</v>
      </c>
      <c r="J114" s="32" t="s">
        <v>347</v>
      </c>
      <c r="K114" s="50">
        <f>+E114/I114</f>
        <v>1147477858.6892343</v>
      </c>
      <c r="L114" s="168" t="s">
        <v>342</v>
      </c>
      <c r="M114" s="54" t="s">
        <v>1007</v>
      </c>
    </row>
    <row r="115" spans="1:14" ht="14.25" x14ac:dyDescent="0.2">
      <c r="A115" s="178"/>
      <c r="B115" s="353" t="s">
        <v>1146</v>
      </c>
      <c r="C115" s="55" t="s">
        <v>142</v>
      </c>
      <c r="D115" s="55" t="s">
        <v>143</v>
      </c>
      <c r="E115" s="50">
        <v>4500000000</v>
      </c>
      <c r="F115" s="154"/>
      <c r="G115" s="176">
        <v>43579</v>
      </c>
      <c r="H115" s="145"/>
      <c r="I115" s="74">
        <f>101.62/78.05</f>
        <v>1.3019859064702115</v>
      </c>
      <c r="J115" s="32" t="s">
        <v>347</v>
      </c>
      <c r="K115" s="50">
        <f>+E115/I115</f>
        <v>3456258610.5097418</v>
      </c>
      <c r="L115" s="168" t="s">
        <v>342</v>
      </c>
      <c r="M115" s="54" t="s">
        <v>1007</v>
      </c>
      <c r="N115" s="238"/>
    </row>
    <row r="116" spans="1:14" ht="14.25" x14ac:dyDescent="0.2">
      <c r="A116" s="178"/>
      <c r="B116" s="353" t="s">
        <v>1146</v>
      </c>
      <c r="C116" s="55" t="s">
        <v>142</v>
      </c>
      <c r="D116" s="55" t="s">
        <v>143</v>
      </c>
      <c r="E116" s="50">
        <v>4500000000</v>
      </c>
      <c r="F116" s="154"/>
      <c r="G116" s="176">
        <v>43579</v>
      </c>
      <c r="H116" s="145"/>
      <c r="I116" s="74">
        <f>101.62/78.05</f>
        <v>1.3019859064702115</v>
      </c>
      <c r="J116" s="32" t="s">
        <v>347</v>
      </c>
      <c r="K116" s="50">
        <f>+E116/I116</f>
        <v>3456258610.5097418</v>
      </c>
      <c r="L116" s="168" t="s">
        <v>342</v>
      </c>
      <c r="M116" s="54" t="s">
        <v>1007</v>
      </c>
      <c r="N116" s="238"/>
    </row>
    <row r="117" spans="1:14" ht="14.25" x14ac:dyDescent="0.2">
      <c r="A117" s="178"/>
      <c r="B117" s="353" t="s">
        <v>1146</v>
      </c>
      <c r="C117" s="55" t="s">
        <v>142</v>
      </c>
      <c r="D117" s="55" t="s">
        <v>143</v>
      </c>
      <c r="E117" s="50">
        <v>498000000</v>
      </c>
      <c r="F117" s="154"/>
      <c r="G117" s="176">
        <v>43578</v>
      </c>
      <c r="H117" s="145"/>
      <c r="I117" s="74">
        <f>101.62/78.05</f>
        <v>1.3019859064702115</v>
      </c>
      <c r="J117" s="32" t="s">
        <v>347</v>
      </c>
      <c r="K117" s="50">
        <f>+E117/I117</f>
        <v>382492619.56307811</v>
      </c>
      <c r="L117" s="168" t="s">
        <v>342</v>
      </c>
      <c r="M117" s="54" t="s">
        <v>1007</v>
      </c>
    </row>
    <row r="118" spans="1:14" ht="14.25" x14ac:dyDescent="0.2">
      <c r="A118" s="178"/>
      <c r="B118" s="353" t="s">
        <v>1146</v>
      </c>
      <c r="C118" s="55" t="s">
        <v>142</v>
      </c>
      <c r="D118" s="55" t="s">
        <v>143</v>
      </c>
      <c r="E118" s="50">
        <v>740000000</v>
      </c>
      <c r="F118" s="154"/>
      <c r="G118" s="176">
        <v>43579</v>
      </c>
      <c r="H118" s="145"/>
      <c r="I118" s="74">
        <f>101.62/78.05</f>
        <v>1.3019859064702115</v>
      </c>
      <c r="J118" s="32" t="s">
        <v>347</v>
      </c>
      <c r="K118" s="50">
        <f>+E118/I118</f>
        <v>568362527.061602</v>
      </c>
      <c r="L118" s="168" t="s">
        <v>342</v>
      </c>
      <c r="M118" s="54" t="s">
        <v>1007</v>
      </c>
    </row>
    <row r="119" spans="1:14" ht="14.25" x14ac:dyDescent="0.2">
      <c r="A119" s="178" t="s">
        <v>534</v>
      </c>
      <c r="B119" s="353" t="s">
        <v>1146</v>
      </c>
      <c r="C119" s="55" t="s">
        <v>142</v>
      </c>
      <c r="D119" s="55" t="s">
        <v>143</v>
      </c>
      <c r="E119" s="50">
        <v>4875000000</v>
      </c>
      <c r="F119" s="154"/>
      <c r="G119" s="176">
        <v>43581</v>
      </c>
      <c r="H119" s="145"/>
      <c r="I119" s="74">
        <f>101.62/78.05</f>
        <v>1.3019859064702115</v>
      </c>
      <c r="J119" s="32" t="s">
        <v>347</v>
      </c>
      <c r="K119" s="50">
        <f>+E119/I119</f>
        <v>3744280161.3855538</v>
      </c>
      <c r="L119" s="168" t="s">
        <v>399</v>
      </c>
      <c r="M119" s="54" t="s">
        <v>1006</v>
      </c>
    </row>
    <row r="120" spans="1:14" ht="14.25" x14ac:dyDescent="0.2">
      <c r="A120" s="178" t="s">
        <v>534</v>
      </c>
      <c r="B120" s="353" t="s">
        <v>1146</v>
      </c>
      <c r="C120" s="55" t="s">
        <v>142</v>
      </c>
      <c r="D120" s="55" t="s">
        <v>143</v>
      </c>
      <c r="E120" s="50">
        <v>3366000000</v>
      </c>
      <c r="F120" s="154"/>
      <c r="G120" s="176">
        <v>43591</v>
      </c>
      <c r="H120" s="145"/>
      <c r="I120" s="74">
        <f>102.12/78.05</f>
        <v>1.3083920563741192</v>
      </c>
      <c r="J120" s="32" t="s">
        <v>401</v>
      </c>
      <c r="K120" s="50">
        <f>+E120/I120</f>
        <v>2572623384.253819</v>
      </c>
      <c r="L120" s="168" t="s">
        <v>399</v>
      </c>
      <c r="M120" s="54" t="s">
        <v>1005</v>
      </c>
    </row>
    <row r="121" spans="1:14" ht="14.25" x14ac:dyDescent="0.2">
      <c r="A121" s="178"/>
      <c r="B121" s="353" t="s">
        <v>1146</v>
      </c>
      <c r="C121" s="55" t="s">
        <v>142</v>
      </c>
      <c r="D121" s="55" t="s">
        <v>143</v>
      </c>
      <c r="E121" s="50">
        <v>4625000000</v>
      </c>
      <c r="F121" s="154"/>
      <c r="G121" s="176">
        <v>44120</v>
      </c>
      <c r="H121" s="145"/>
      <c r="I121" s="74">
        <f>[26]IPC!$S$18/78.05</f>
        <v>1.3490070467648945</v>
      </c>
      <c r="J121" s="32" t="s">
        <v>870</v>
      </c>
      <c r="K121" s="50">
        <f>+E121/I121</f>
        <v>3428447620.8566813</v>
      </c>
      <c r="L121" s="168" t="s">
        <v>342</v>
      </c>
      <c r="M121" s="54" t="s">
        <v>1078</v>
      </c>
    </row>
    <row r="122" spans="1:14" ht="14.25" x14ac:dyDescent="0.2">
      <c r="A122" s="178"/>
      <c r="B122" s="353" t="s">
        <v>1146</v>
      </c>
      <c r="C122" s="55" t="s">
        <v>142</v>
      </c>
      <c r="D122" s="55" t="s">
        <v>143</v>
      </c>
      <c r="E122" s="50">
        <v>6937500000</v>
      </c>
      <c r="F122" s="154"/>
      <c r="G122" s="176">
        <v>44124</v>
      </c>
      <c r="H122" s="145"/>
      <c r="I122" s="74">
        <f>[26]IPC!$S$18/78.05</f>
        <v>1.3490070467648945</v>
      </c>
      <c r="J122" s="32" t="s">
        <v>870</v>
      </c>
      <c r="K122" s="50">
        <f>+E122/I122</f>
        <v>5142671431.2850218</v>
      </c>
      <c r="L122" s="168" t="s">
        <v>342</v>
      </c>
      <c r="M122" s="54" t="s">
        <v>1078</v>
      </c>
    </row>
    <row r="123" spans="1:14" ht="14.25" x14ac:dyDescent="0.2">
      <c r="A123" s="178"/>
      <c r="B123" s="353" t="s">
        <v>1146</v>
      </c>
      <c r="C123" s="55" t="s">
        <v>142</v>
      </c>
      <c r="D123" s="55"/>
      <c r="E123" s="50">
        <v>6937500000</v>
      </c>
      <c r="F123" s="154"/>
      <c r="G123" s="176">
        <v>44124</v>
      </c>
      <c r="H123" s="145"/>
      <c r="I123" s="74">
        <f>[26]IPC!$S$18/78.05</f>
        <v>1.3490070467648945</v>
      </c>
      <c r="J123" s="32" t="s">
        <v>870</v>
      </c>
      <c r="K123" s="50">
        <f>+E123/I123</f>
        <v>5142671431.2850218</v>
      </c>
      <c r="L123" s="168" t="s">
        <v>342</v>
      </c>
      <c r="M123" s="54" t="s">
        <v>1078</v>
      </c>
    </row>
    <row r="124" spans="1:14" ht="15" x14ac:dyDescent="0.2">
      <c r="A124" s="178" t="s">
        <v>534</v>
      </c>
      <c r="B124" s="353"/>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534</v>
      </c>
      <c r="B125" s="353" t="s">
        <v>1144</v>
      </c>
      <c r="C125" s="55" t="s">
        <v>142</v>
      </c>
      <c r="D125" s="55" t="s">
        <v>174</v>
      </c>
      <c r="E125" s="50">
        <v>578332629.87</v>
      </c>
      <c r="F125" s="154"/>
      <c r="G125" s="176">
        <v>42278</v>
      </c>
      <c r="H125" s="145"/>
      <c r="I125" s="39">
        <f>123.78/111.82</f>
        <v>1.1069576104453587</v>
      </c>
      <c r="J125" s="32" t="s">
        <v>175</v>
      </c>
      <c r="K125" s="50">
        <f>+E125/I125</f>
        <v>522452372.53242362</v>
      </c>
      <c r="L125" s="168" t="s">
        <v>1145</v>
      </c>
      <c r="M125" s="54"/>
    </row>
    <row r="126" spans="1:14" ht="14.25" x14ac:dyDescent="0.2">
      <c r="A126" s="178" t="s">
        <v>534</v>
      </c>
      <c r="B126" s="353" t="s">
        <v>1144</v>
      </c>
      <c r="C126" s="55" t="s">
        <v>142</v>
      </c>
      <c r="D126" s="55" t="s">
        <v>174</v>
      </c>
      <c r="E126" s="50">
        <v>985800898.62</v>
      </c>
      <c r="F126" s="154"/>
      <c r="G126" s="176">
        <v>42369</v>
      </c>
      <c r="H126" s="145"/>
      <c r="I126" s="74">
        <f>125.37/111.82</f>
        <v>1.1211768914326596</v>
      </c>
      <c r="J126" s="32" t="s">
        <v>167</v>
      </c>
      <c r="K126" s="50">
        <v>808679767</v>
      </c>
      <c r="L126" s="168" t="s">
        <v>1145</v>
      </c>
      <c r="M126" s="54"/>
    </row>
    <row r="127" spans="1:14" ht="14.25" x14ac:dyDescent="0.2">
      <c r="A127" s="178"/>
      <c r="B127" s="353" t="s">
        <v>1144</v>
      </c>
      <c r="C127" s="55" t="s">
        <v>142</v>
      </c>
      <c r="D127" s="55" t="s">
        <v>174</v>
      </c>
      <c r="E127" s="50">
        <v>-79127831.329999998</v>
      </c>
      <c r="F127" s="154"/>
      <c r="G127" s="176">
        <v>42614</v>
      </c>
      <c r="H127" s="145"/>
      <c r="I127" s="74"/>
      <c r="J127" s="32"/>
      <c r="K127" s="50">
        <v>-66637100</v>
      </c>
      <c r="L127" s="168" t="s">
        <v>1143</v>
      </c>
      <c r="M127" s="54"/>
    </row>
    <row r="128" spans="1:14" ht="15" x14ac:dyDescent="0.2">
      <c r="A128" s="178" t="s">
        <v>534</v>
      </c>
      <c r="B128" s="352" t="s">
        <v>878</v>
      </c>
      <c r="C128" s="56"/>
      <c r="D128" s="56"/>
      <c r="E128" s="249">
        <f>+E124+E125+E126+E127</f>
        <v>404332330221.63995</v>
      </c>
      <c r="F128" s="154"/>
      <c r="G128" s="176"/>
      <c r="H128" s="145"/>
      <c r="I128" s="50"/>
      <c r="J128" s="50"/>
      <c r="K128" s="248">
        <f>+K124+K125+K126+K127</f>
        <v>323996182648.10785</v>
      </c>
      <c r="L128" s="173"/>
      <c r="M128" s="54"/>
    </row>
    <row r="129" spans="1:18" ht="14.25" x14ac:dyDescent="0.2">
      <c r="A129" s="178" t="s">
        <v>534</v>
      </c>
      <c r="B129" s="353"/>
      <c r="C129" s="55"/>
      <c r="D129" s="55"/>
      <c r="E129" s="160"/>
      <c r="F129" s="165"/>
      <c r="G129" s="176"/>
      <c r="H129" s="145"/>
      <c r="I129" s="50"/>
      <c r="J129" s="50"/>
      <c r="K129" s="160"/>
      <c r="L129" s="173"/>
      <c r="M129" s="54"/>
    </row>
    <row r="130" spans="1:18" s="180" customFormat="1" ht="15" x14ac:dyDescent="0.25">
      <c r="A130" s="180" t="s">
        <v>474</v>
      </c>
      <c r="B130" s="354" t="s">
        <v>176</v>
      </c>
      <c r="C130" s="354"/>
      <c r="D130" s="354"/>
      <c r="E130" s="354"/>
      <c r="F130" s="354"/>
      <c r="G130" s="185"/>
      <c r="H130" s="354"/>
      <c r="I130" s="354"/>
      <c r="J130" s="354"/>
      <c r="K130" s="354"/>
      <c r="L130" s="354"/>
      <c r="M130" s="182"/>
      <c r="O130" s="181"/>
      <c r="P130" s="181"/>
      <c r="Q130" s="181"/>
      <c r="R130" s="181"/>
    </row>
    <row r="131" spans="1:18" s="180" customFormat="1" ht="15" x14ac:dyDescent="0.25">
      <c r="A131" s="184" t="s">
        <v>534</v>
      </c>
      <c r="B131" s="141" t="s">
        <v>130</v>
      </c>
      <c r="C131" s="142" t="s">
        <v>131</v>
      </c>
      <c r="D131" s="142" t="s">
        <v>132</v>
      </c>
      <c r="E131" s="143" t="s">
        <v>133</v>
      </c>
      <c r="F131" s="143"/>
      <c r="G131" s="247"/>
      <c r="H131" s="143" t="s">
        <v>134</v>
      </c>
      <c r="I131" s="143"/>
      <c r="J131" s="143"/>
      <c r="K131" s="143"/>
      <c r="L131" s="143" t="s">
        <v>97</v>
      </c>
      <c r="M131" s="182"/>
      <c r="O131" s="181"/>
      <c r="P131" s="181"/>
      <c r="Q131" s="181"/>
      <c r="R131" s="181"/>
    </row>
    <row r="132" spans="1:18" s="180" customFormat="1" ht="45" x14ac:dyDescent="0.25">
      <c r="A132" s="184" t="s">
        <v>534</v>
      </c>
      <c r="B132" s="141"/>
      <c r="C132" s="142"/>
      <c r="D132" s="142"/>
      <c r="E132" s="144" t="s">
        <v>135</v>
      </c>
      <c r="F132" s="144" t="s">
        <v>136</v>
      </c>
      <c r="G132" s="183" t="s">
        <v>618</v>
      </c>
      <c r="H132" s="144" t="s">
        <v>137</v>
      </c>
      <c r="I132" s="144" t="s">
        <v>138</v>
      </c>
      <c r="J132" s="144" t="s">
        <v>139</v>
      </c>
      <c r="K132" s="144" t="s">
        <v>140</v>
      </c>
      <c r="L132" s="143"/>
      <c r="M132" s="182"/>
      <c r="O132" s="181"/>
      <c r="P132" s="181"/>
      <c r="Q132" s="181"/>
      <c r="R132" s="181"/>
    </row>
    <row r="133" spans="1:18" ht="14.25" x14ac:dyDescent="0.2">
      <c r="A133" s="178" t="s">
        <v>534</v>
      </c>
      <c r="B133" s="353" t="s">
        <v>141</v>
      </c>
      <c r="C133" s="348" t="s">
        <v>176</v>
      </c>
      <c r="D133" s="55" t="s">
        <v>143</v>
      </c>
      <c r="E133" s="212">
        <v>1792505269</v>
      </c>
      <c r="F133" s="149" t="s">
        <v>144</v>
      </c>
      <c r="G133" s="196">
        <v>42278</v>
      </c>
      <c r="H133" s="163">
        <v>1630902678</v>
      </c>
      <c r="I133" s="39">
        <f>123.78/111.82</f>
        <v>1.1069576104453587</v>
      </c>
      <c r="J133" s="75" t="s">
        <v>152</v>
      </c>
      <c r="K133" s="246">
        <f>+E133/I133</f>
        <v>1619307959.1176279</v>
      </c>
      <c r="L133" s="173" t="s">
        <v>177</v>
      </c>
      <c r="M133" s="54"/>
      <c r="N133" s="1" t="s">
        <v>993</v>
      </c>
    </row>
    <row r="134" spans="1:18" ht="14.25" x14ac:dyDescent="0.2">
      <c r="A134" s="178" t="s">
        <v>534</v>
      </c>
      <c r="B134" s="353" t="s">
        <v>145</v>
      </c>
      <c r="C134" s="348" t="s">
        <v>176</v>
      </c>
      <c r="D134" s="55" t="s">
        <v>143</v>
      </c>
      <c r="E134" s="212">
        <v>1805267351.8</v>
      </c>
      <c r="F134" s="149" t="s">
        <v>144</v>
      </c>
      <c r="G134" s="196">
        <v>42311</v>
      </c>
      <c r="H134" s="163">
        <v>1630902678</v>
      </c>
      <c r="I134" s="74">
        <f>124.62/111.82</f>
        <v>1.1144696834197818</v>
      </c>
      <c r="J134" s="76" t="s">
        <v>153</v>
      </c>
      <c r="K134" s="212">
        <f>+E134/I134</f>
        <v>1619844288.8643556</v>
      </c>
      <c r="L134" s="173" t="s">
        <v>177</v>
      </c>
      <c r="M134" s="54"/>
      <c r="N134" s="1" t="s">
        <v>993</v>
      </c>
    </row>
    <row r="135" spans="1:18" ht="14.25" x14ac:dyDescent="0.2">
      <c r="A135" s="178" t="s">
        <v>534</v>
      </c>
      <c r="B135" s="353" t="s">
        <v>145</v>
      </c>
      <c r="C135" s="348" t="s">
        <v>176</v>
      </c>
      <c r="D135" s="55" t="s">
        <v>143</v>
      </c>
      <c r="E135" s="212">
        <v>12313884</v>
      </c>
      <c r="F135" s="149" t="s">
        <v>144</v>
      </c>
      <c r="G135" s="196">
        <v>42367</v>
      </c>
      <c r="H135" s="163">
        <v>1630902678</v>
      </c>
      <c r="I135" s="74">
        <f>125.37/111.82</f>
        <v>1.1211768914326596</v>
      </c>
      <c r="J135" s="76" t="s">
        <v>154</v>
      </c>
      <c r="K135" s="212">
        <f>+E135/I135</f>
        <v>10982998.395788467</v>
      </c>
      <c r="L135" s="173" t="s">
        <v>177</v>
      </c>
      <c r="M135" s="54"/>
      <c r="N135" s="1" t="s">
        <v>993</v>
      </c>
    </row>
    <row r="136" spans="1:18" ht="14.25" x14ac:dyDescent="0.2">
      <c r="A136" s="178" t="s">
        <v>534</v>
      </c>
      <c r="B136" s="353" t="s">
        <v>146</v>
      </c>
      <c r="C136" s="348" t="s">
        <v>176</v>
      </c>
      <c r="D136" s="55" t="s">
        <v>143</v>
      </c>
      <c r="E136" s="212">
        <v>1828541334</v>
      </c>
      <c r="F136" s="245" t="s">
        <v>626</v>
      </c>
      <c r="G136" s="196">
        <v>42367</v>
      </c>
      <c r="H136" s="163">
        <v>1630902678</v>
      </c>
      <c r="I136" s="74">
        <f>125.37/111.82</f>
        <v>1.1211768914326596</v>
      </c>
      <c r="J136" s="76" t="s">
        <v>154</v>
      </c>
      <c r="K136" s="212">
        <f>+E136/I136</f>
        <v>1630912434.9356306</v>
      </c>
      <c r="L136" s="173" t="s">
        <v>177</v>
      </c>
      <c r="M136" s="54"/>
      <c r="N136" s="1" t="s">
        <v>993</v>
      </c>
    </row>
    <row r="137" spans="1:18" ht="14.25" x14ac:dyDescent="0.2">
      <c r="A137" s="178" t="s">
        <v>534</v>
      </c>
      <c r="B137" s="353" t="s">
        <v>147</v>
      </c>
      <c r="C137" s="348" t="s">
        <v>176</v>
      </c>
      <c r="D137" s="55" t="s">
        <v>143</v>
      </c>
      <c r="E137" s="212">
        <v>1839906750</v>
      </c>
      <c r="F137" s="245" t="s">
        <v>627</v>
      </c>
      <c r="G137" s="196">
        <v>42387</v>
      </c>
      <c r="H137" s="163">
        <v>1630902678</v>
      </c>
      <c r="I137" s="74">
        <f>126.15/111.82</f>
        <v>1.1281523877660526</v>
      </c>
      <c r="J137" s="76" t="s">
        <v>155</v>
      </c>
      <c r="K137" s="212">
        <f>+E137/I137</f>
        <v>1630902677.6456599</v>
      </c>
      <c r="L137" s="173" t="s">
        <v>177</v>
      </c>
      <c r="M137" s="54"/>
      <c r="N137" s="1" t="s">
        <v>993</v>
      </c>
    </row>
    <row r="138" spans="1:18" ht="14.25" x14ac:dyDescent="0.2">
      <c r="A138" s="178" t="s">
        <v>534</v>
      </c>
      <c r="B138" s="353" t="s">
        <v>147</v>
      </c>
      <c r="C138" s="348" t="s">
        <v>176</v>
      </c>
      <c r="D138" s="55" t="s">
        <v>143</v>
      </c>
      <c r="E138" s="212">
        <v>13080610</v>
      </c>
      <c r="F138" s="245" t="s">
        <v>627</v>
      </c>
      <c r="G138" s="196">
        <v>42395</v>
      </c>
      <c r="H138" s="163">
        <v>0</v>
      </c>
      <c r="I138" s="74">
        <f>126.15/111.82</f>
        <v>1.1281523877660526</v>
      </c>
      <c r="J138" s="76" t="s">
        <v>155</v>
      </c>
      <c r="K138" s="246">
        <f>+E138/I138</f>
        <v>11594719.066191042</v>
      </c>
      <c r="L138" s="173" t="s">
        <v>177</v>
      </c>
      <c r="M138" s="54"/>
      <c r="N138" s="1" t="s">
        <v>993</v>
      </c>
    </row>
    <row r="139" spans="1:18" ht="14.25" x14ac:dyDescent="0.2">
      <c r="A139" s="178" t="s">
        <v>534</v>
      </c>
      <c r="B139" s="353" t="s">
        <v>148</v>
      </c>
      <c r="C139" s="348" t="s">
        <v>176</v>
      </c>
      <c r="D139" s="55" t="s">
        <v>143</v>
      </c>
      <c r="E139" s="212">
        <v>1863680417</v>
      </c>
      <c r="F139" s="245" t="s">
        <v>628</v>
      </c>
      <c r="G139" s="196">
        <v>42416</v>
      </c>
      <c r="H139" s="163">
        <v>1630902678</v>
      </c>
      <c r="I139" s="74">
        <f>127.78/111.82</f>
        <v>1.1427293865140404</v>
      </c>
      <c r="J139" s="76" t="s">
        <v>156</v>
      </c>
      <c r="K139" s="212">
        <f>+E139/I139</f>
        <v>1630902678.266865</v>
      </c>
      <c r="L139" s="173" t="s">
        <v>178</v>
      </c>
      <c r="M139" s="54"/>
      <c r="N139" s="1" t="s">
        <v>993</v>
      </c>
    </row>
    <row r="140" spans="1:18" ht="14.25" x14ac:dyDescent="0.2">
      <c r="A140" s="178" t="s">
        <v>534</v>
      </c>
      <c r="B140" s="353" t="s">
        <v>149</v>
      </c>
      <c r="C140" s="348" t="s">
        <v>176</v>
      </c>
      <c r="D140" s="55" t="s">
        <v>143</v>
      </c>
      <c r="E140" s="212">
        <v>1887454082.99</v>
      </c>
      <c r="F140" s="245" t="s">
        <v>629</v>
      </c>
      <c r="G140" s="196">
        <v>42445</v>
      </c>
      <c r="H140" s="163">
        <v>1630902678</v>
      </c>
      <c r="I140" s="74">
        <f>129.41/111.82</f>
        <v>1.1573063852620282</v>
      </c>
      <c r="J140" s="76" t="s">
        <v>157</v>
      </c>
      <c r="K140" s="212">
        <f>+E140/I140</f>
        <v>1630902677.9997048</v>
      </c>
      <c r="L140" s="173" t="s">
        <v>177</v>
      </c>
      <c r="M140" s="54"/>
      <c r="N140" s="1" t="s">
        <v>993</v>
      </c>
    </row>
    <row r="141" spans="1:18" ht="14.25" x14ac:dyDescent="0.2">
      <c r="A141" s="178" t="s">
        <v>534</v>
      </c>
      <c r="B141" s="353" t="s">
        <v>150</v>
      </c>
      <c r="C141" s="348" t="s">
        <v>176</v>
      </c>
      <c r="D141" s="55" t="s">
        <v>143</v>
      </c>
      <c r="E141" s="212">
        <v>1905247870</v>
      </c>
      <c r="F141" s="245" t="s">
        <v>630</v>
      </c>
      <c r="G141" s="196">
        <v>42474</v>
      </c>
      <c r="H141" s="163">
        <v>1630902678</v>
      </c>
      <c r="I141" s="74">
        <f>130.63/111.82</f>
        <v>1.1682167769629763</v>
      </c>
      <c r="J141" s="76" t="s">
        <v>158</v>
      </c>
      <c r="K141" s="212">
        <f>+E141/I141</f>
        <v>1630902677.9713693</v>
      </c>
      <c r="L141" s="173" t="s">
        <v>178</v>
      </c>
      <c r="M141" s="54"/>
      <c r="N141" s="1" t="s">
        <v>993</v>
      </c>
    </row>
    <row r="142" spans="1:18" ht="14.25" x14ac:dyDescent="0.2">
      <c r="A142" s="178" t="s">
        <v>534</v>
      </c>
      <c r="B142" s="353" t="s">
        <v>151</v>
      </c>
      <c r="C142" s="348" t="s">
        <v>176</v>
      </c>
      <c r="D142" s="55" t="s">
        <v>143</v>
      </c>
      <c r="E142" s="212">
        <v>1914728166</v>
      </c>
      <c r="F142" s="245" t="s">
        <v>631</v>
      </c>
      <c r="G142" s="196">
        <v>42506</v>
      </c>
      <c r="H142" s="163">
        <v>1630902678</v>
      </c>
      <c r="I142" s="74">
        <f>131.28/111.82</f>
        <v>1.1740296905741372</v>
      </c>
      <c r="J142" s="76" t="s">
        <v>159</v>
      </c>
      <c r="K142" s="212">
        <f>+E142/I142</f>
        <v>1630902677.6517365</v>
      </c>
      <c r="L142" s="173" t="s">
        <v>178</v>
      </c>
      <c r="M142" s="54"/>
      <c r="N142" s="1" t="s">
        <v>993</v>
      </c>
    </row>
    <row r="143" spans="1:18" ht="14.25" x14ac:dyDescent="0.2">
      <c r="A143" s="178" t="s">
        <v>534</v>
      </c>
      <c r="B143" s="353" t="s">
        <v>179</v>
      </c>
      <c r="C143" s="348" t="s">
        <v>176</v>
      </c>
      <c r="D143" s="55" t="s">
        <v>143</v>
      </c>
      <c r="E143" s="212">
        <v>1924500164</v>
      </c>
      <c r="F143" s="245" t="s">
        <v>632</v>
      </c>
      <c r="G143" s="196">
        <v>42535</v>
      </c>
      <c r="H143" s="163">
        <v>1630902678</v>
      </c>
      <c r="I143" s="74">
        <f>131.95/111.82</f>
        <v>1.1800214630656412</v>
      </c>
      <c r="J143" s="76" t="s">
        <v>160</v>
      </c>
      <c r="K143" s="212">
        <f>+E143/I143</f>
        <v>1630902677.8209929</v>
      </c>
      <c r="L143" s="173" t="s">
        <v>178</v>
      </c>
      <c r="M143" s="54"/>
      <c r="N143" s="1" t="s">
        <v>993</v>
      </c>
    </row>
    <row r="144" spans="1:18" ht="14.25" x14ac:dyDescent="0.2">
      <c r="A144" s="178" t="s">
        <v>534</v>
      </c>
      <c r="B144" s="353" t="s">
        <v>180</v>
      </c>
      <c r="C144" s="348" t="s">
        <v>176</v>
      </c>
      <c r="D144" s="55" t="s">
        <v>143</v>
      </c>
      <c r="E144" s="212">
        <v>1933737765</v>
      </c>
      <c r="F144" s="245" t="s">
        <v>633</v>
      </c>
      <c r="G144" s="196">
        <v>42558</v>
      </c>
      <c r="H144" s="163">
        <v>1630902678</v>
      </c>
      <c r="I144" s="74">
        <f>132.58/111.82</f>
        <v>1.1856555177964587</v>
      </c>
      <c r="J144" s="76" t="s">
        <v>161</v>
      </c>
      <c r="K144" s="212">
        <f>+E144/I144</f>
        <v>1630944010.2753053</v>
      </c>
      <c r="L144" s="173" t="s">
        <v>178</v>
      </c>
      <c r="M144" s="54"/>
      <c r="N144" s="1" t="s">
        <v>993</v>
      </c>
    </row>
    <row r="145" spans="1:18" ht="14.25" x14ac:dyDescent="0.2">
      <c r="A145" s="178" t="s">
        <v>534</v>
      </c>
      <c r="B145" s="353" t="s">
        <v>181</v>
      </c>
      <c r="C145" s="348" t="s">
        <v>176</v>
      </c>
      <c r="D145" s="55" t="s">
        <v>143</v>
      </c>
      <c r="E145" s="212">
        <v>1946104392</v>
      </c>
      <c r="F145" s="245" t="s">
        <v>634</v>
      </c>
      <c r="G145" s="196">
        <v>42593</v>
      </c>
      <c r="H145" s="163">
        <v>1630902678</v>
      </c>
      <c r="I145" s="74">
        <f>133.27/111.82</f>
        <v>1.1918261491683064</v>
      </c>
      <c r="J145" s="76" t="s">
        <v>162</v>
      </c>
      <c r="K145" s="212">
        <f>+E145/I145</f>
        <v>1632876064.4814284</v>
      </c>
      <c r="L145" s="173" t="s">
        <v>177</v>
      </c>
      <c r="M145" s="54"/>
      <c r="N145" s="1" t="s">
        <v>993</v>
      </c>
    </row>
    <row r="146" spans="1:18" ht="14.25" x14ac:dyDescent="0.2">
      <c r="A146" s="178" t="s">
        <v>534</v>
      </c>
      <c r="B146" s="353" t="s">
        <v>182</v>
      </c>
      <c r="C146" s="348" t="s">
        <v>176</v>
      </c>
      <c r="D146" s="55" t="s">
        <v>143</v>
      </c>
      <c r="E146" s="212">
        <v>1937626728</v>
      </c>
      <c r="F146" s="245" t="s">
        <v>635</v>
      </c>
      <c r="G146" s="196">
        <v>42626</v>
      </c>
      <c r="H146" s="163">
        <v>1630902678</v>
      </c>
      <c r="I146" s="74">
        <f>132.85/111.82</f>
        <v>1.1880701126810946</v>
      </c>
      <c r="J146" s="76" t="s">
        <v>163</v>
      </c>
      <c r="K146" s="212">
        <f>+E146/I146</f>
        <v>1630902677.6436582</v>
      </c>
      <c r="L146" s="173" t="s">
        <v>178</v>
      </c>
      <c r="M146" s="54"/>
      <c r="N146" s="1" t="s">
        <v>993</v>
      </c>
    </row>
    <row r="147" spans="1:18" ht="14.25" x14ac:dyDescent="0.2">
      <c r="A147" s="178" t="s">
        <v>534</v>
      </c>
      <c r="B147" s="353" t="s">
        <v>183</v>
      </c>
      <c r="C147" s="348" t="s">
        <v>176</v>
      </c>
      <c r="D147" s="55" t="s">
        <v>143</v>
      </c>
      <c r="E147" s="212">
        <v>1936605773</v>
      </c>
      <c r="F147" s="245" t="s">
        <v>636</v>
      </c>
      <c r="G147" s="196">
        <v>42650</v>
      </c>
      <c r="H147" s="163">
        <v>1630902678</v>
      </c>
      <c r="I147" s="74">
        <f>132.78/111.82</f>
        <v>1.1874441065998929</v>
      </c>
      <c r="J147" s="76" t="s">
        <v>164</v>
      </c>
      <c r="K147" s="212">
        <f>+E147/I147</f>
        <v>1630902677.6386502</v>
      </c>
      <c r="L147" s="173" t="s">
        <v>178</v>
      </c>
      <c r="M147" s="54"/>
      <c r="N147" s="1" t="s">
        <v>993</v>
      </c>
    </row>
    <row r="148" spans="1:18" ht="15" x14ac:dyDescent="0.25">
      <c r="A148" s="178" t="s">
        <v>534</v>
      </c>
      <c r="B148" s="353" t="s">
        <v>184</v>
      </c>
      <c r="C148" s="348" t="s">
        <v>176</v>
      </c>
      <c r="D148" s="55" t="s">
        <v>143</v>
      </c>
      <c r="E148" s="118">
        <v>2008510175</v>
      </c>
      <c r="F148" s="245" t="s">
        <v>637</v>
      </c>
      <c r="G148" s="196">
        <v>42913</v>
      </c>
      <c r="H148" s="163">
        <v>1630902678</v>
      </c>
      <c r="I148" s="74">
        <f>137.71/111.82</f>
        <v>1.2315328206045431</v>
      </c>
      <c r="J148" s="76" t="s">
        <v>185</v>
      </c>
      <c r="K148" s="212">
        <f>+E148/I148</f>
        <v>1630902677.8629003</v>
      </c>
      <c r="L148" s="173" t="s">
        <v>178</v>
      </c>
      <c r="M148" s="54"/>
      <c r="N148" s="1" t="s">
        <v>993</v>
      </c>
    </row>
    <row r="149" spans="1:18" ht="15" x14ac:dyDescent="0.25">
      <c r="A149" s="178" t="s">
        <v>534</v>
      </c>
      <c r="B149" s="353" t="s">
        <v>186</v>
      </c>
      <c r="C149" s="348" t="s">
        <v>176</v>
      </c>
      <c r="D149" s="55" t="s">
        <v>143</v>
      </c>
      <c r="E149" s="118">
        <v>2010843787</v>
      </c>
      <c r="F149" s="245" t="s">
        <v>638</v>
      </c>
      <c r="G149" s="196">
        <v>42942</v>
      </c>
      <c r="H149" s="163">
        <v>1630902678</v>
      </c>
      <c r="I149" s="74">
        <f>137.87/111.82</f>
        <v>1.2329636916472904</v>
      </c>
      <c r="J149" s="76" t="s">
        <v>187</v>
      </c>
      <c r="K149" s="212">
        <f>+E149/I149</f>
        <v>1630902678.3371291</v>
      </c>
      <c r="L149" s="173" t="s">
        <v>178</v>
      </c>
      <c r="M149" s="54"/>
      <c r="N149" s="1" t="s">
        <v>993</v>
      </c>
    </row>
    <row r="150" spans="1:18" ht="15" x14ac:dyDescent="0.25">
      <c r="A150" s="178" t="s">
        <v>534</v>
      </c>
      <c r="B150" s="353" t="s">
        <v>188</v>
      </c>
      <c r="C150" s="348" t="s">
        <v>176</v>
      </c>
      <c r="D150" s="55" t="s">
        <v>143</v>
      </c>
      <c r="E150" s="118">
        <f>2010843787+1750209</f>
        <v>2012593996</v>
      </c>
      <c r="F150" s="245" t="s">
        <v>639</v>
      </c>
      <c r="G150" s="196">
        <v>42984</v>
      </c>
      <c r="H150" s="163">
        <v>1630902678</v>
      </c>
      <c r="I150" s="74">
        <f>137.99/111.82</f>
        <v>1.2340368449293508</v>
      </c>
      <c r="J150" s="76" t="s">
        <v>189</v>
      </c>
      <c r="K150" s="212">
        <f>+E150/I150</f>
        <v>1630902678.6920791</v>
      </c>
      <c r="L150" s="173" t="s">
        <v>178</v>
      </c>
      <c r="M150" s="54"/>
      <c r="N150" s="1" t="s">
        <v>993</v>
      </c>
    </row>
    <row r="151" spans="1:18" ht="15" x14ac:dyDescent="0.25">
      <c r="A151" s="178" t="s">
        <v>534</v>
      </c>
      <c r="B151" s="353" t="s">
        <v>190</v>
      </c>
      <c r="C151" s="348" t="s">
        <v>176</v>
      </c>
      <c r="D151" s="55" t="s">
        <v>143</v>
      </c>
      <c r="E151" s="118">
        <v>2013469099</v>
      </c>
      <c r="F151" s="245" t="s">
        <v>640</v>
      </c>
      <c r="G151" s="196">
        <v>43017</v>
      </c>
      <c r="H151" s="163">
        <v>1630902678</v>
      </c>
      <c r="I151" s="74">
        <f>138.05/111.82</f>
        <v>1.2345734215703812</v>
      </c>
      <c r="J151" s="76" t="s">
        <v>191</v>
      </c>
      <c r="K151" s="212">
        <f>+E151/I151</f>
        <v>1630902677.6543279</v>
      </c>
      <c r="L151" s="173" t="s">
        <v>178</v>
      </c>
      <c r="M151" s="54"/>
      <c r="N151" s="1" t="s">
        <v>993</v>
      </c>
    </row>
    <row r="152" spans="1:18" ht="15" x14ac:dyDescent="0.25">
      <c r="A152" s="178" t="s">
        <v>534</v>
      </c>
      <c r="B152" s="353" t="s">
        <v>192</v>
      </c>
      <c r="C152" s="348" t="s">
        <v>176</v>
      </c>
      <c r="D152" s="55" t="s">
        <v>143</v>
      </c>
      <c r="E152" s="118">
        <v>2013469099</v>
      </c>
      <c r="F152" s="245" t="s">
        <v>641</v>
      </c>
      <c r="G152" s="196">
        <v>43039</v>
      </c>
      <c r="H152" s="163">
        <v>1630902678</v>
      </c>
      <c r="I152" s="74">
        <f>138.05/111.82</f>
        <v>1.2345734215703812</v>
      </c>
      <c r="J152" s="76" t="s">
        <v>191</v>
      </c>
      <c r="K152" s="212">
        <f>+E152/I152</f>
        <v>1630902677.6543279</v>
      </c>
      <c r="L152" s="173" t="s">
        <v>178</v>
      </c>
      <c r="M152" s="54"/>
      <c r="N152" s="1" t="s">
        <v>993</v>
      </c>
    </row>
    <row r="153" spans="1:18" ht="15" x14ac:dyDescent="0.25">
      <c r="A153" s="178" t="s">
        <v>534</v>
      </c>
      <c r="B153" s="353" t="s">
        <v>311</v>
      </c>
      <c r="C153" s="348" t="s">
        <v>176</v>
      </c>
      <c r="D153" s="55" t="s">
        <v>143</v>
      </c>
      <c r="E153" s="118">
        <v>7470065162</v>
      </c>
      <c r="F153" s="245" t="s">
        <v>312</v>
      </c>
      <c r="G153" s="196">
        <v>43354</v>
      </c>
      <c r="H153" s="163"/>
      <c r="I153" s="74">
        <f>142.27/111.82</f>
        <v>1.2723126453228404</v>
      </c>
      <c r="J153" s="76" t="s">
        <v>417</v>
      </c>
      <c r="K153" s="212">
        <f>+E153/I153</f>
        <v>5871249640.9280939</v>
      </c>
      <c r="L153" s="173" t="s">
        <v>178</v>
      </c>
      <c r="M153" s="54" t="s">
        <v>1004</v>
      </c>
    </row>
    <row r="154" spans="1:18" ht="15" x14ac:dyDescent="0.25">
      <c r="A154" s="178" t="s">
        <v>534</v>
      </c>
      <c r="B154" s="353" t="s">
        <v>418</v>
      </c>
      <c r="C154" s="348" t="s">
        <v>176</v>
      </c>
      <c r="D154" s="55" t="s">
        <v>143</v>
      </c>
      <c r="E154" s="118">
        <v>9700000000</v>
      </c>
      <c r="F154" s="245" t="s">
        <v>403</v>
      </c>
      <c r="G154" s="196">
        <v>43612</v>
      </c>
      <c r="H154" s="163"/>
      <c r="I154" s="74">
        <f>102.12/78.05</f>
        <v>1.3083920563741192</v>
      </c>
      <c r="J154" s="76" t="s">
        <v>401</v>
      </c>
      <c r="K154" s="212">
        <f>+E154/I154</f>
        <v>7413679984.3321581</v>
      </c>
      <c r="L154" s="173" t="s">
        <v>642</v>
      </c>
      <c r="M154" s="54" t="s">
        <v>1003</v>
      </c>
    </row>
    <row r="155" spans="1:18" ht="15" x14ac:dyDescent="0.25">
      <c r="A155" s="178" t="s">
        <v>534</v>
      </c>
      <c r="B155" s="146" t="s">
        <v>825</v>
      </c>
      <c r="C155" s="348" t="s">
        <v>176</v>
      </c>
      <c r="D155" s="55" t="s">
        <v>143</v>
      </c>
      <c r="E155" s="118">
        <v>3700813045</v>
      </c>
      <c r="F155" s="245" t="s">
        <v>643</v>
      </c>
      <c r="G155" s="196">
        <v>43879</v>
      </c>
      <c r="H155" s="163"/>
      <c r="I155" s="74">
        <f>104.24/78.05</f>
        <v>1.3355541319666879</v>
      </c>
      <c r="J155" s="76" t="s">
        <v>644</v>
      </c>
      <c r="K155" s="212">
        <f>+E155/I155</f>
        <v>2770994418.2871261</v>
      </c>
      <c r="L155" s="173" t="s">
        <v>645</v>
      </c>
      <c r="M155" s="54" t="s">
        <v>1002</v>
      </c>
    </row>
    <row r="156" spans="1:18" ht="15" x14ac:dyDescent="0.25">
      <c r="A156" s="178" t="s">
        <v>534</v>
      </c>
      <c r="B156" s="146" t="s">
        <v>825</v>
      </c>
      <c r="C156" s="348" t="s">
        <v>176</v>
      </c>
      <c r="D156" s="55" t="s">
        <v>143</v>
      </c>
      <c r="E156" s="118">
        <v>872133354</v>
      </c>
      <c r="F156" s="245" t="s">
        <v>643</v>
      </c>
      <c r="G156" s="196">
        <v>43916</v>
      </c>
      <c r="H156" s="163"/>
      <c r="I156" s="74">
        <f>104.94/78.05</f>
        <v>1.3445227418321588</v>
      </c>
      <c r="J156" s="76" t="s">
        <v>646</v>
      </c>
      <c r="K156" s="212">
        <f>+E156/I156</f>
        <v>648656453.97084045</v>
      </c>
      <c r="L156" s="173" t="s">
        <v>645</v>
      </c>
      <c r="M156" s="54" t="s">
        <v>947</v>
      </c>
    </row>
    <row r="157" spans="1:18" ht="15" x14ac:dyDescent="0.25">
      <c r="A157" s="178" t="s">
        <v>534</v>
      </c>
      <c r="B157" s="146" t="s">
        <v>825</v>
      </c>
      <c r="C157" s="348" t="s">
        <v>176</v>
      </c>
      <c r="D157" s="55" t="s">
        <v>143</v>
      </c>
      <c r="E157" s="118">
        <v>1934253887</v>
      </c>
      <c r="F157" s="245" t="s">
        <v>643</v>
      </c>
      <c r="G157" s="196">
        <v>43936</v>
      </c>
      <c r="H157" s="163"/>
      <c r="I157" s="74">
        <f>105.53/78.05</f>
        <v>1.35208199871877</v>
      </c>
      <c r="J157" s="76" t="s">
        <v>647</v>
      </c>
      <c r="K157" s="212">
        <f>+E157/I157</f>
        <v>1430574394.7725766</v>
      </c>
      <c r="L157" s="173" t="s">
        <v>645</v>
      </c>
      <c r="M157" s="54" t="s">
        <v>1001</v>
      </c>
    </row>
    <row r="158" spans="1:18" s="26" customFormat="1" ht="15" x14ac:dyDescent="0.2">
      <c r="A158" s="230" t="s">
        <v>534</v>
      </c>
      <c r="B158" s="353" t="s">
        <v>825</v>
      </c>
      <c r="C158" s="348" t="s">
        <v>176</v>
      </c>
      <c r="D158" s="55" t="s">
        <v>143</v>
      </c>
      <c r="E158" s="140">
        <v>993588244.62</v>
      </c>
      <c r="F158" s="243" t="s">
        <v>643</v>
      </c>
      <c r="G158" s="198">
        <v>43972</v>
      </c>
      <c r="H158" s="145"/>
      <c r="I158" s="117">
        <f>[26]IPC!$S$13/78.05</f>
        <v>1.3542600896860988</v>
      </c>
      <c r="J158" s="229" t="s">
        <v>648</v>
      </c>
      <c r="K158" s="50">
        <f>+E158/I158</f>
        <v>733676087.9147681</v>
      </c>
      <c r="L158" s="173" t="s">
        <v>645</v>
      </c>
      <c r="M158" s="228" t="s">
        <v>1000</v>
      </c>
      <c r="N158" s="1"/>
      <c r="O158" s="227"/>
      <c r="P158" s="227"/>
      <c r="Q158" s="227"/>
      <c r="R158" s="227"/>
    </row>
    <row r="159" spans="1:18" s="26" customFormat="1" ht="25.5" x14ac:dyDescent="0.25">
      <c r="A159" s="230" t="s">
        <v>534</v>
      </c>
      <c r="B159" s="353" t="s">
        <v>825</v>
      </c>
      <c r="C159" s="348" t="s">
        <v>176</v>
      </c>
      <c r="D159" s="55" t="s">
        <v>143</v>
      </c>
      <c r="E159" s="140">
        <v>738635363.88</v>
      </c>
      <c r="F159" s="243" t="s">
        <v>643</v>
      </c>
      <c r="G159" s="198">
        <v>43978</v>
      </c>
      <c r="H159" s="145"/>
      <c r="I159" s="117">
        <f>[26]IPC!$S$13/78.05</f>
        <v>1.3542600896860988</v>
      </c>
      <c r="J159" s="229" t="s">
        <v>648</v>
      </c>
      <c r="K159" s="50">
        <f>+E159/I159</f>
        <v>545416179.28887415</v>
      </c>
      <c r="L159" s="173" t="s">
        <v>645</v>
      </c>
      <c r="M159" s="228" t="s">
        <v>877</v>
      </c>
      <c r="N159" s="227" t="s">
        <v>999</v>
      </c>
      <c r="O159" s="227"/>
      <c r="P159" s="227"/>
      <c r="Q159" s="227"/>
      <c r="R159" s="227"/>
    </row>
    <row r="160" spans="1:18" s="26" customFormat="1" ht="25.5" x14ac:dyDescent="0.25">
      <c r="A160" s="230" t="s">
        <v>534</v>
      </c>
      <c r="B160" s="353" t="s">
        <v>825</v>
      </c>
      <c r="C160" s="348" t="s">
        <v>176</v>
      </c>
      <c r="D160" s="55" t="s">
        <v>143</v>
      </c>
      <c r="E160" s="244">
        <v>17584629</v>
      </c>
      <c r="F160" s="243" t="s">
        <v>643</v>
      </c>
      <c r="G160" s="198">
        <v>43993</v>
      </c>
      <c r="H160" s="145"/>
      <c r="I160" s="117">
        <f>[26]IPC!$S$14/78.05</f>
        <v>1.3499039077514414</v>
      </c>
      <c r="J160" s="229" t="s">
        <v>649</v>
      </c>
      <c r="K160" s="50">
        <f>+E160/I160</f>
        <v>13026578.33570615</v>
      </c>
      <c r="L160" s="173" t="s">
        <v>645</v>
      </c>
      <c r="M160" s="228" t="s">
        <v>876</v>
      </c>
      <c r="O160" s="227"/>
      <c r="P160" s="227"/>
      <c r="Q160" s="227"/>
      <c r="R160" s="227"/>
    </row>
    <row r="161" spans="1:18" s="26" customFormat="1" ht="15" x14ac:dyDescent="0.25">
      <c r="A161" s="230" t="s">
        <v>534</v>
      </c>
      <c r="B161" s="353" t="s">
        <v>825</v>
      </c>
      <c r="C161" s="348" t="s">
        <v>176</v>
      </c>
      <c r="D161" s="55" t="s">
        <v>143</v>
      </c>
      <c r="E161" s="244">
        <v>750489233.00999999</v>
      </c>
      <c r="F161" s="243" t="s">
        <v>643</v>
      </c>
      <c r="G161" s="198">
        <v>44018</v>
      </c>
      <c r="H161" s="145"/>
      <c r="I161" s="117">
        <f>[26]IPC!$S$15/78.05</f>
        <v>1.3449071108263935</v>
      </c>
      <c r="J161" s="229" t="s">
        <v>650</v>
      </c>
      <c r="K161" s="50">
        <f>+E161/I161</f>
        <v>558023098.37506425</v>
      </c>
      <c r="L161" s="173" t="s">
        <v>645</v>
      </c>
      <c r="M161" s="228" t="s">
        <v>875</v>
      </c>
      <c r="O161" s="227"/>
      <c r="P161" s="227"/>
      <c r="Q161" s="227"/>
      <c r="R161" s="227"/>
    </row>
    <row r="162" spans="1:18" s="26" customFormat="1" ht="15" x14ac:dyDescent="0.25">
      <c r="A162" s="230" t="s">
        <v>534</v>
      </c>
      <c r="B162" s="353" t="s">
        <v>825</v>
      </c>
      <c r="C162" s="348" t="s">
        <v>176</v>
      </c>
      <c r="D162" s="55" t="s">
        <v>143</v>
      </c>
      <c r="E162" s="244">
        <v>181387196.86000001</v>
      </c>
      <c r="F162" s="243" t="s">
        <v>643</v>
      </c>
      <c r="G162" s="198">
        <v>44061</v>
      </c>
      <c r="H162" s="145"/>
      <c r="I162" s="117">
        <f>[26]IPC!$S$16/78.05</f>
        <v>1.3449071108263935</v>
      </c>
      <c r="J162" s="229" t="s">
        <v>874</v>
      </c>
      <c r="K162" s="50">
        <f>+E162/I162</f>
        <v>134869683.86132228</v>
      </c>
      <c r="L162" s="173" t="s">
        <v>645</v>
      </c>
      <c r="M162" s="228" t="s">
        <v>873</v>
      </c>
      <c r="O162" s="227"/>
      <c r="P162" s="227"/>
      <c r="Q162" s="227"/>
      <c r="R162" s="227"/>
    </row>
    <row r="163" spans="1:18" s="26" customFormat="1" ht="15" x14ac:dyDescent="0.25">
      <c r="A163" s="230" t="s">
        <v>534</v>
      </c>
      <c r="B163" s="353" t="s">
        <v>825</v>
      </c>
      <c r="C163" s="348" t="s">
        <v>176</v>
      </c>
      <c r="D163" s="55" t="s">
        <v>143</v>
      </c>
      <c r="E163" s="244">
        <v>534754668.94</v>
      </c>
      <c r="F163" s="243" t="s">
        <v>643</v>
      </c>
      <c r="G163" s="198">
        <v>44089</v>
      </c>
      <c r="H163" s="145"/>
      <c r="I163" s="117">
        <f>[26]IPC!$S$17/78.05</f>
        <v>1.3447789878283152</v>
      </c>
      <c r="J163" s="229" t="s">
        <v>872</v>
      </c>
      <c r="K163" s="50">
        <f>+E163/I163</f>
        <v>397652457.22910631</v>
      </c>
      <c r="L163" s="173" t="s">
        <v>645</v>
      </c>
      <c r="M163" s="228" t="s">
        <v>871</v>
      </c>
      <c r="O163" s="227"/>
      <c r="P163" s="227"/>
      <c r="Q163" s="227"/>
      <c r="R163" s="227"/>
    </row>
    <row r="164" spans="1:18" s="26" customFormat="1" ht="15" x14ac:dyDescent="0.25">
      <c r="A164" s="230"/>
      <c r="B164" s="353" t="s">
        <v>825</v>
      </c>
      <c r="C164" s="348" t="s">
        <v>176</v>
      </c>
      <c r="D164" s="55" t="s">
        <v>143</v>
      </c>
      <c r="E164" s="244">
        <v>165626011.69</v>
      </c>
      <c r="F164" s="243" t="s">
        <v>643</v>
      </c>
      <c r="G164" s="198">
        <v>44132</v>
      </c>
      <c r="H164" s="145"/>
      <c r="I164" s="117">
        <f>[26]IPC!$S$18/78.05</f>
        <v>1.3490070467648945</v>
      </c>
      <c r="J164" s="229" t="s">
        <v>870</v>
      </c>
      <c r="K164" s="50">
        <f>+E164/I164</f>
        <v>122776239.07687813</v>
      </c>
      <c r="L164" s="173" t="s">
        <v>645</v>
      </c>
      <c r="M164" s="228" t="s">
        <v>869</v>
      </c>
      <c r="O164" s="227"/>
      <c r="P164" s="227"/>
      <c r="Q164" s="227"/>
      <c r="R164" s="227"/>
    </row>
    <row r="165" spans="1:18" s="26" customFormat="1" ht="15" x14ac:dyDescent="0.25">
      <c r="A165" s="230"/>
      <c r="B165" s="353" t="s">
        <v>825</v>
      </c>
      <c r="C165" s="348" t="s">
        <v>176</v>
      </c>
      <c r="D165" s="55" t="s">
        <v>143</v>
      </c>
      <c r="E165" s="244">
        <v>1548488</v>
      </c>
      <c r="F165" s="243" t="s">
        <v>643</v>
      </c>
      <c r="G165" s="198">
        <v>44162</v>
      </c>
      <c r="H165" s="145"/>
      <c r="I165" s="117">
        <f>[26]IPC!$S$19/78.05</f>
        <v>1.3482383087764254</v>
      </c>
      <c r="J165" s="229" t="s">
        <v>1077</v>
      </c>
      <c r="K165" s="50">
        <f>+E165/I165</f>
        <v>1148526.9257816211</v>
      </c>
      <c r="L165" s="173" t="s">
        <v>645</v>
      </c>
      <c r="M165" s="228" t="s">
        <v>1076</v>
      </c>
      <c r="O165" s="227"/>
      <c r="P165" s="227"/>
      <c r="Q165" s="227"/>
      <c r="R165" s="227"/>
    </row>
    <row r="166" spans="1:18" ht="26.25" x14ac:dyDescent="0.25">
      <c r="A166" s="337" t="s">
        <v>534</v>
      </c>
      <c r="B166" s="336" t="s">
        <v>825</v>
      </c>
      <c r="C166" s="348" t="s">
        <v>176</v>
      </c>
      <c r="D166" s="334" t="s">
        <v>143</v>
      </c>
      <c r="E166" s="333">
        <v>3518806545</v>
      </c>
      <c r="F166" s="332"/>
      <c r="G166" s="331">
        <v>43916</v>
      </c>
      <c r="H166" s="330"/>
      <c r="I166" s="329">
        <f>104.94/78.05</f>
        <v>1.3445227418321588</v>
      </c>
      <c r="J166" s="328" t="s">
        <v>734</v>
      </c>
      <c r="K166" s="327">
        <f>+E166/I166</f>
        <v>2617141707.9974275</v>
      </c>
      <c r="L166" s="326" t="s">
        <v>1142</v>
      </c>
      <c r="M166" s="325" t="s">
        <v>947</v>
      </c>
      <c r="N166" s="324" t="s">
        <v>1075</v>
      </c>
      <c r="O166" s="181"/>
      <c r="P166" s="181"/>
      <c r="Q166" s="181"/>
    </row>
    <row r="167" spans="1:18" s="180" customFormat="1" ht="30" x14ac:dyDescent="0.25">
      <c r="A167" s="180" t="s">
        <v>475</v>
      </c>
      <c r="B167" s="354" t="s">
        <v>193</v>
      </c>
      <c r="C167" s="354"/>
      <c r="D167" s="354"/>
      <c r="E167" s="354"/>
      <c r="F167" s="354"/>
      <c r="G167" s="185"/>
      <c r="H167" s="354"/>
      <c r="I167" s="354"/>
      <c r="J167" s="354"/>
      <c r="K167" s="354"/>
      <c r="L167" s="354"/>
      <c r="M167" s="182"/>
      <c r="O167" s="181"/>
      <c r="P167" s="181"/>
      <c r="Q167" s="181"/>
      <c r="R167" s="181"/>
    </row>
    <row r="168" spans="1:18" s="180" customFormat="1" ht="15" x14ac:dyDescent="0.25">
      <c r="A168" s="184" t="s">
        <v>534</v>
      </c>
      <c r="B168" s="141" t="s">
        <v>130</v>
      </c>
      <c r="C168" s="142" t="s">
        <v>131</v>
      </c>
      <c r="D168" s="142" t="s">
        <v>132</v>
      </c>
      <c r="E168" s="828" t="s">
        <v>133</v>
      </c>
      <c r="F168" s="829"/>
      <c r="G168" s="828" t="s">
        <v>134</v>
      </c>
      <c r="H168" s="830"/>
      <c r="I168" s="830"/>
      <c r="J168" s="830"/>
      <c r="K168" s="829"/>
      <c r="L168" s="143" t="s">
        <v>97</v>
      </c>
      <c r="M168" s="143" t="s">
        <v>824</v>
      </c>
      <c r="O168" s="181"/>
      <c r="P168" s="181"/>
      <c r="Q168" s="181"/>
      <c r="R168" s="181"/>
    </row>
    <row r="169" spans="1:18" s="180" customFormat="1" ht="45" x14ac:dyDescent="0.25">
      <c r="A169" s="184" t="s">
        <v>534</v>
      </c>
      <c r="B169" s="141"/>
      <c r="C169" s="142"/>
      <c r="D169" s="142"/>
      <c r="E169" s="144" t="s">
        <v>135</v>
      </c>
      <c r="F169" s="144" t="s">
        <v>136</v>
      </c>
      <c r="G169" s="183" t="s">
        <v>618</v>
      </c>
      <c r="H169" s="144" t="s">
        <v>137</v>
      </c>
      <c r="I169" s="144" t="s">
        <v>138</v>
      </c>
      <c r="J169" s="144" t="s">
        <v>139</v>
      </c>
      <c r="K169" s="144" t="s">
        <v>140</v>
      </c>
      <c r="L169" s="143"/>
      <c r="M169" s="182"/>
      <c r="O169" s="181"/>
      <c r="P169" s="181"/>
      <c r="Q169" s="181"/>
      <c r="R169" s="181"/>
    </row>
    <row r="170" spans="1:18" ht="15" x14ac:dyDescent="0.25">
      <c r="A170" s="178" t="s">
        <v>534</v>
      </c>
      <c r="B170" s="353" t="s">
        <v>141</v>
      </c>
      <c r="C170" s="157" t="s">
        <v>651</v>
      </c>
      <c r="D170" s="55" t="s">
        <v>143</v>
      </c>
      <c r="E170" s="212">
        <v>4270238021</v>
      </c>
      <c r="F170" s="149" t="s">
        <v>144</v>
      </c>
      <c r="G170" s="206">
        <v>42645</v>
      </c>
      <c r="H170" s="164">
        <v>3885265434</v>
      </c>
      <c r="I170" s="39">
        <f>123.78/111.82</f>
        <v>1.1069576104453587</v>
      </c>
      <c r="J170" s="75" t="s">
        <v>152</v>
      </c>
      <c r="K170" s="212">
        <f>+E170/I170</f>
        <v>3857634638.1339469</v>
      </c>
      <c r="L170" s="173" t="s">
        <v>178</v>
      </c>
      <c r="M170" s="217"/>
      <c r="N170" s="1" t="s">
        <v>993</v>
      </c>
    </row>
    <row r="171" spans="1:18" ht="15" x14ac:dyDescent="0.25">
      <c r="A171" s="178" t="s">
        <v>534</v>
      </c>
      <c r="B171" s="353" t="s">
        <v>141</v>
      </c>
      <c r="C171" s="157" t="s">
        <v>651</v>
      </c>
      <c r="D171" s="55" t="s">
        <v>143</v>
      </c>
      <c r="E171" s="212">
        <v>31161593</v>
      </c>
      <c r="F171" s="149" t="s">
        <v>144</v>
      </c>
      <c r="G171" s="206">
        <v>42395</v>
      </c>
      <c r="H171" s="164"/>
      <c r="I171" s="74">
        <f>126.15/111.82</f>
        <v>1.1281523877660526</v>
      </c>
      <c r="J171" s="76" t="s">
        <v>155</v>
      </c>
      <c r="K171" s="212">
        <f>+E171/I171</f>
        <v>27621794.128101464</v>
      </c>
      <c r="L171" s="173" t="s">
        <v>178</v>
      </c>
      <c r="M171" s="217"/>
      <c r="N171" s="1" t="s">
        <v>993</v>
      </c>
    </row>
    <row r="172" spans="1:18" ht="15" x14ac:dyDescent="0.25">
      <c r="A172" s="178" t="s">
        <v>534</v>
      </c>
      <c r="B172" s="353" t="s">
        <v>145</v>
      </c>
      <c r="C172" s="157" t="s">
        <v>651</v>
      </c>
      <c r="D172" s="55" t="s">
        <v>143</v>
      </c>
      <c r="E172" s="212">
        <v>3890427652</v>
      </c>
      <c r="F172" s="149" t="s">
        <v>194</v>
      </c>
      <c r="G172" s="206">
        <v>42474</v>
      </c>
      <c r="H172" s="164">
        <v>3330227513</v>
      </c>
      <c r="I172" s="74">
        <f>130.63/111.82</f>
        <v>1.1682167769629763</v>
      </c>
      <c r="J172" s="76" t="s">
        <v>158</v>
      </c>
      <c r="K172" s="212">
        <f>+E172/I172</f>
        <v>3330227513.1795144</v>
      </c>
      <c r="L172" s="173" t="s">
        <v>178</v>
      </c>
      <c r="M172" s="217"/>
      <c r="N172" s="1" t="s">
        <v>993</v>
      </c>
    </row>
    <row r="173" spans="1:18" ht="15" x14ac:dyDescent="0.25">
      <c r="A173" s="178" t="s">
        <v>534</v>
      </c>
      <c r="B173" s="353" t="s">
        <v>146</v>
      </c>
      <c r="C173" s="157" t="s">
        <v>651</v>
      </c>
      <c r="D173" s="55" t="s">
        <v>143</v>
      </c>
      <c r="E173" s="212">
        <v>3954459034</v>
      </c>
      <c r="F173" s="149" t="s">
        <v>195</v>
      </c>
      <c r="G173" s="242">
        <v>42650</v>
      </c>
      <c r="H173" s="164">
        <v>3330227513</v>
      </c>
      <c r="I173" s="74">
        <f>132.78/111.82</f>
        <v>1.1874441065998929</v>
      </c>
      <c r="J173" s="76" t="s">
        <v>164</v>
      </c>
      <c r="K173" s="212">
        <f>+E173/I173</f>
        <v>3330227513.0432291</v>
      </c>
      <c r="L173" s="173" t="s">
        <v>178</v>
      </c>
      <c r="M173" s="217"/>
      <c r="N173" s="1" t="s">
        <v>993</v>
      </c>
    </row>
    <row r="174" spans="1:18" ht="15" x14ac:dyDescent="0.25">
      <c r="A174" s="178" t="s">
        <v>534</v>
      </c>
      <c r="B174" s="353" t="s">
        <v>147</v>
      </c>
      <c r="C174" s="157" t="s">
        <v>651</v>
      </c>
      <c r="D174" s="55" t="s">
        <v>143</v>
      </c>
      <c r="E174" s="241">
        <v>4092052050</v>
      </c>
      <c r="F174" s="149" t="s">
        <v>196</v>
      </c>
      <c r="G174" s="206">
        <v>42885</v>
      </c>
      <c r="H174" s="164">
        <v>3330227513</v>
      </c>
      <c r="I174" s="74">
        <f>137.4/111.82</f>
        <v>1.2287605079592203</v>
      </c>
      <c r="J174" s="76" t="s">
        <v>197</v>
      </c>
      <c r="K174" s="212">
        <f>+E174/I174</f>
        <v>3330227512.5982528</v>
      </c>
      <c r="L174" s="173" t="s">
        <v>178</v>
      </c>
      <c r="M174" s="217"/>
      <c r="N174" s="1" t="s">
        <v>993</v>
      </c>
    </row>
    <row r="175" spans="1:18" ht="30" x14ac:dyDescent="0.25">
      <c r="A175" s="178" t="s">
        <v>534</v>
      </c>
      <c r="B175" s="353" t="s">
        <v>867</v>
      </c>
      <c r="C175" s="157" t="s">
        <v>868</v>
      </c>
      <c r="D175" s="55" t="s">
        <v>143</v>
      </c>
      <c r="E175" s="241">
        <v>32581947</v>
      </c>
      <c r="F175" s="149"/>
      <c r="G175" s="206">
        <v>42923</v>
      </c>
      <c r="H175" s="164"/>
      <c r="I175" s="74">
        <f>137.87/111.82</f>
        <v>1.2329636916472904</v>
      </c>
      <c r="J175" s="76" t="s">
        <v>187</v>
      </c>
      <c r="K175" s="212">
        <f>+E175/I175</f>
        <v>26425714.902009137</v>
      </c>
      <c r="L175" s="173" t="s">
        <v>867</v>
      </c>
      <c r="M175" s="217"/>
      <c r="N175" s="1" t="s">
        <v>993</v>
      </c>
    </row>
    <row r="176" spans="1:18" ht="15" x14ac:dyDescent="0.25">
      <c r="A176" s="178" t="s">
        <v>534</v>
      </c>
      <c r="B176" s="353" t="s">
        <v>148</v>
      </c>
      <c r="C176" s="157" t="s">
        <v>651</v>
      </c>
      <c r="D176" s="55" t="s">
        <v>143</v>
      </c>
      <c r="E176" s="118">
        <v>4111410375</v>
      </c>
      <c r="F176" s="149" t="s">
        <v>198</v>
      </c>
      <c r="G176" s="206">
        <v>43017</v>
      </c>
      <c r="H176" s="164">
        <v>3330227513</v>
      </c>
      <c r="I176" s="74">
        <f>138.05/111.82</f>
        <v>1.2345734215703812</v>
      </c>
      <c r="J176" s="76" t="s">
        <v>191</v>
      </c>
      <c r="K176" s="212">
        <f>+E176/I176</f>
        <v>3330227512.7308941</v>
      </c>
      <c r="L176" s="173" t="s">
        <v>178</v>
      </c>
      <c r="M176" s="217"/>
      <c r="N176" s="1" t="s">
        <v>993</v>
      </c>
    </row>
    <row r="177" spans="1:18" ht="15" x14ac:dyDescent="0.25">
      <c r="A177" s="178" t="s">
        <v>534</v>
      </c>
      <c r="B177" s="353" t="s">
        <v>149</v>
      </c>
      <c r="C177" s="157" t="s">
        <v>651</v>
      </c>
      <c r="D177" s="55" t="s">
        <v>143</v>
      </c>
      <c r="E177" s="118">
        <v>4200756490</v>
      </c>
      <c r="F177" s="149" t="s">
        <v>199</v>
      </c>
      <c r="G177" s="206">
        <v>43209</v>
      </c>
      <c r="H177" s="164">
        <v>3330227513</v>
      </c>
      <c r="I177" s="74">
        <f>141.05/111.82</f>
        <v>1.2614022536218925</v>
      </c>
      <c r="J177" s="76" t="s">
        <v>200</v>
      </c>
      <c r="K177" s="237">
        <f>E177/I177</f>
        <v>3330227513.0223322</v>
      </c>
      <c r="L177" s="173" t="s">
        <v>178</v>
      </c>
      <c r="M177" s="217" t="s">
        <v>984</v>
      </c>
    </row>
    <row r="178" spans="1:18" ht="15" x14ac:dyDescent="0.25">
      <c r="A178" s="178" t="s">
        <v>534</v>
      </c>
      <c r="B178" s="353" t="s">
        <v>150</v>
      </c>
      <c r="C178" s="157" t="s">
        <v>651</v>
      </c>
      <c r="D178" s="55" t="s">
        <v>143</v>
      </c>
      <c r="E178" s="118">
        <v>4243940445</v>
      </c>
      <c r="F178" s="149" t="s">
        <v>201</v>
      </c>
      <c r="G178" s="206">
        <v>43384</v>
      </c>
      <c r="H178" s="164">
        <v>3330227513</v>
      </c>
      <c r="I178" s="74">
        <f>142.5/111.82</f>
        <v>1.2743695224467895</v>
      </c>
      <c r="J178" s="76" t="s">
        <v>316</v>
      </c>
      <c r="K178" s="237">
        <f>E178/I178</f>
        <v>3330227512.7010527</v>
      </c>
      <c r="L178" s="173" t="s">
        <v>178</v>
      </c>
      <c r="M178" s="217" t="s">
        <v>957</v>
      </c>
    </row>
    <row r="179" spans="1:18" ht="15" x14ac:dyDescent="0.25">
      <c r="A179" s="178" t="s">
        <v>534</v>
      </c>
      <c r="B179" s="353" t="s">
        <v>151</v>
      </c>
      <c r="C179" s="157" t="s">
        <v>651</v>
      </c>
      <c r="D179" s="55" t="s">
        <v>143</v>
      </c>
      <c r="E179" s="118">
        <v>4335995951</v>
      </c>
      <c r="F179" s="199" t="s">
        <v>202</v>
      </c>
      <c r="G179" s="206">
        <v>43580</v>
      </c>
      <c r="H179" s="164">
        <v>3330227513</v>
      </c>
      <c r="I179" s="74">
        <f>101.62/78.05</f>
        <v>1.3019859064702115</v>
      </c>
      <c r="J179" s="76" t="s">
        <v>347</v>
      </c>
      <c r="K179" s="237">
        <f>E179/I179</f>
        <v>3330294075.7286949</v>
      </c>
      <c r="L179" s="173" t="s">
        <v>652</v>
      </c>
      <c r="M179" s="217" t="s">
        <v>998</v>
      </c>
    </row>
    <row r="180" spans="1:18" ht="15" x14ac:dyDescent="0.25">
      <c r="A180" s="178" t="s">
        <v>534</v>
      </c>
      <c r="B180" s="353" t="s">
        <v>179</v>
      </c>
      <c r="C180" s="157" t="s">
        <v>651</v>
      </c>
      <c r="D180" s="55" t="s">
        <v>143</v>
      </c>
      <c r="E180" s="118">
        <v>3687610549</v>
      </c>
      <c r="F180" s="199" t="s">
        <v>203</v>
      </c>
      <c r="G180" s="236">
        <v>43748</v>
      </c>
      <c r="H180" s="175">
        <v>2787313610</v>
      </c>
      <c r="I180" s="74">
        <f>103.26/78.05</f>
        <v>1.322998078155029</v>
      </c>
      <c r="J180" s="76" t="s">
        <v>470</v>
      </c>
      <c r="K180" s="237">
        <f>E180/I180</f>
        <v>2787313609.8145456</v>
      </c>
      <c r="L180" s="173" t="s">
        <v>178</v>
      </c>
      <c r="M180" s="217" t="s">
        <v>988</v>
      </c>
    </row>
    <row r="181" spans="1:18" ht="15" x14ac:dyDescent="0.25">
      <c r="A181" s="178" t="s">
        <v>534</v>
      </c>
      <c r="B181" s="353" t="s">
        <v>180</v>
      </c>
      <c r="C181" s="157" t="s">
        <v>651</v>
      </c>
      <c r="D181" s="55" t="s">
        <v>143</v>
      </c>
      <c r="E181" s="118">
        <v>3768676557</v>
      </c>
      <c r="F181" s="199" t="s">
        <v>204</v>
      </c>
      <c r="G181" s="236">
        <v>43935</v>
      </c>
      <c r="H181" s="175">
        <v>2787313610</v>
      </c>
      <c r="I181" s="74">
        <f>105.53/78.05</f>
        <v>1.35208199871877</v>
      </c>
      <c r="J181" s="76" t="s">
        <v>653</v>
      </c>
      <c r="K181" s="237">
        <f>E181/I181</f>
        <v>2787313610.0999718</v>
      </c>
      <c r="L181" s="173" t="s">
        <v>178</v>
      </c>
      <c r="M181" s="217" t="s">
        <v>973</v>
      </c>
    </row>
    <row r="182" spans="1:18" ht="15" x14ac:dyDescent="0.2">
      <c r="A182" s="178" t="s">
        <v>534</v>
      </c>
      <c r="B182" s="843" t="s">
        <v>181</v>
      </c>
      <c r="C182" s="157" t="s">
        <v>651</v>
      </c>
      <c r="D182" s="55" t="s">
        <v>143</v>
      </c>
      <c r="E182" s="240">
        <v>2486181857.1399999</v>
      </c>
      <c r="F182" s="199" t="s">
        <v>205</v>
      </c>
      <c r="G182" s="236">
        <v>44126</v>
      </c>
      <c r="H182" s="847">
        <v>1848766139</v>
      </c>
      <c r="I182" s="74">
        <f>[26]IPC!$S$18/78.05</f>
        <v>1.3490070467648945</v>
      </c>
      <c r="J182" s="76" t="s">
        <v>866</v>
      </c>
      <c r="K182" s="237">
        <f>E182/I182</f>
        <v>1842971734.7305248</v>
      </c>
      <c r="L182" s="239" t="str">
        <f>IF(K182&lt;H182,"Incumplió","Cumplió")</f>
        <v>Incumplió</v>
      </c>
      <c r="M182" s="54" t="s">
        <v>865</v>
      </c>
      <c r="N182" s="238"/>
    </row>
    <row r="183" spans="1:18" ht="15" x14ac:dyDescent="0.2">
      <c r="A183" s="178"/>
      <c r="B183" s="844"/>
      <c r="C183" s="157" t="s">
        <v>651</v>
      </c>
      <c r="D183" s="55" t="s">
        <v>143</v>
      </c>
      <c r="E183" s="240">
        <v>7816692</v>
      </c>
      <c r="F183" s="199" t="s">
        <v>887</v>
      </c>
      <c r="G183" s="236">
        <v>44134</v>
      </c>
      <c r="H183" s="848"/>
      <c r="I183" s="74">
        <f>[26]IPC!$S$18/78.05</f>
        <v>1.3490070467648945</v>
      </c>
      <c r="J183" s="76" t="s">
        <v>866</v>
      </c>
      <c r="K183" s="237">
        <f>E183/I183</f>
        <v>5794404.1276474493</v>
      </c>
      <c r="L183" s="173" t="s">
        <v>178</v>
      </c>
      <c r="M183" s="54" t="s">
        <v>883</v>
      </c>
      <c r="N183" s="238"/>
    </row>
    <row r="184" spans="1:18" ht="15" x14ac:dyDescent="0.2">
      <c r="A184" s="178" t="s">
        <v>534</v>
      </c>
      <c r="B184" s="353" t="s">
        <v>182</v>
      </c>
      <c r="C184" s="158"/>
      <c r="D184" s="55" t="s">
        <v>143</v>
      </c>
      <c r="E184" s="173"/>
      <c r="F184" s="199" t="s">
        <v>206</v>
      </c>
      <c r="G184" s="236"/>
      <c r="H184" s="175">
        <v>1848766139</v>
      </c>
      <c r="I184" s="169"/>
      <c r="J184" s="169"/>
      <c r="K184" s="237">
        <v>0</v>
      </c>
      <c r="L184" s="173"/>
      <c r="M184" s="54"/>
    </row>
    <row r="185" spans="1:18" s="26" customFormat="1" ht="38.25" x14ac:dyDescent="0.25">
      <c r="A185" s="230" t="s">
        <v>534</v>
      </c>
      <c r="B185" s="353" t="s">
        <v>183</v>
      </c>
      <c r="C185" s="158"/>
      <c r="D185" s="55" t="s">
        <v>143</v>
      </c>
      <c r="E185" s="173"/>
      <c r="F185" s="199" t="s">
        <v>654</v>
      </c>
      <c r="G185" s="236"/>
      <c r="H185" s="175">
        <v>2542964000</v>
      </c>
      <c r="I185" s="169"/>
      <c r="J185" s="169"/>
      <c r="K185" s="235">
        <v>0</v>
      </c>
      <c r="L185" s="173"/>
      <c r="M185" s="228"/>
      <c r="O185" s="227"/>
      <c r="P185" s="227"/>
      <c r="Q185" s="227"/>
      <c r="R185" s="227"/>
    </row>
    <row r="186" spans="1:18" s="26" customFormat="1" ht="15" x14ac:dyDescent="0.25">
      <c r="A186" s="230" t="s">
        <v>534</v>
      </c>
      <c r="B186" s="353"/>
      <c r="C186" s="158"/>
      <c r="D186" s="55"/>
      <c r="E186" s="173"/>
      <c r="F186" s="199"/>
      <c r="G186" s="236"/>
      <c r="H186" s="175"/>
      <c r="I186" s="169"/>
      <c r="J186" s="169"/>
      <c r="K186" s="235"/>
      <c r="L186" s="173"/>
      <c r="M186" s="228"/>
      <c r="O186" s="227"/>
      <c r="P186" s="227"/>
      <c r="Q186" s="227"/>
      <c r="R186" s="227"/>
    </row>
    <row r="187" spans="1:18" s="180" customFormat="1" ht="15" x14ac:dyDescent="0.25">
      <c r="A187" s="180" t="s">
        <v>476</v>
      </c>
      <c r="B187" s="354" t="s">
        <v>207</v>
      </c>
      <c r="C187" s="354"/>
      <c r="D187" s="354"/>
      <c r="E187" s="354"/>
      <c r="F187" s="354"/>
      <c r="G187" s="185"/>
      <c r="H187" s="354"/>
      <c r="I187" s="354"/>
      <c r="J187" s="354"/>
      <c r="K187" s="354"/>
      <c r="L187" s="354"/>
      <c r="M187" s="182"/>
      <c r="O187" s="181"/>
      <c r="P187" s="181"/>
      <c r="Q187" s="181"/>
      <c r="R187" s="181"/>
    </row>
    <row r="188" spans="1:18" s="355" customFormat="1" ht="15" x14ac:dyDescent="0.2">
      <c r="A188" s="234" t="s">
        <v>534</v>
      </c>
      <c r="B188" s="141" t="s">
        <v>130</v>
      </c>
      <c r="C188" s="142" t="s">
        <v>131</v>
      </c>
      <c r="D188" s="142" t="s">
        <v>132</v>
      </c>
      <c r="E188" s="828" t="s">
        <v>133</v>
      </c>
      <c r="F188" s="829"/>
      <c r="G188" s="828" t="s">
        <v>134</v>
      </c>
      <c r="H188" s="830"/>
      <c r="I188" s="830"/>
      <c r="J188" s="830"/>
      <c r="K188" s="829"/>
      <c r="L188" s="143" t="s">
        <v>97</v>
      </c>
      <c r="M188" s="143" t="s">
        <v>824</v>
      </c>
      <c r="O188" s="233"/>
      <c r="P188" s="233"/>
      <c r="Q188" s="233"/>
      <c r="R188" s="233"/>
    </row>
    <row r="189" spans="1:18" s="355" customFormat="1" ht="45" x14ac:dyDescent="0.2">
      <c r="A189" s="234" t="s">
        <v>534</v>
      </c>
      <c r="B189" s="141"/>
      <c r="C189" s="142"/>
      <c r="D189" s="142"/>
      <c r="E189" s="144" t="s">
        <v>135</v>
      </c>
      <c r="F189" s="144" t="s">
        <v>136</v>
      </c>
      <c r="G189" s="183" t="s">
        <v>618</v>
      </c>
      <c r="H189" s="144" t="s">
        <v>137</v>
      </c>
      <c r="I189" s="144" t="s">
        <v>138</v>
      </c>
      <c r="J189" s="144" t="s">
        <v>139</v>
      </c>
      <c r="K189" s="144" t="s">
        <v>140</v>
      </c>
      <c r="L189" s="143"/>
      <c r="M189" s="188"/>
      <c r="O189" s="233"/>
      <c r="P189" s="233"/>
      <c r="Q189" s="233"/>
      <c r="R189" s="233"/>
    </row>
    <row r="190" spans="1:18" ht="28.5" x14ac:dyDescent="0.2">
      <c r="A190" s="178" t="s">
        <v>534</v>
      </c>
      <c r="B190" s="353" t="s">
        <v>141</v>
      </c>
      <c r="C190" s="157" t="s">
        <v>327</v>
      </c>
      <c r="D190" s="55" t="s">
        <v>143</v>
      </c>
      <c r="E190" s="231">
        <v>384680737</v>
      </c>
      <c r="F190" s="4" t="s">
        <v>144</v>
      </c>
      <c r="G190" s="232">
        <v>42278</v>
      </c>
      <c r="H190" s="847">
        <v>350000000</v>
      </c>
      <c r="I190" s="39">
        <f>123.78/111.82</f>
        <v>1.1069576104453587</v>
      </c>
      <c r="J190" s="75" t="s">
        <v>152</v>
      </c>
      <c r="K190" s="212">
        <f>+E190/I190</f>
        <v>347511714.42349327</v>
      </c>
      <c r="L190" s="173" t="s">
        <v>178</v>
      </c>
      <c r="M190" s="54"/>
      <c r="N190" s="1" t="s">
        <v>993</v>
      </c>
    </row>
    <row r="191" spans="1:18" ht="28.5" x14ac:dyDescent="0.2">
      <c r="A191" s="178" t="s">
        <v>534</v>
      </c>
      <c r="B191" s="353" t="s">
        <v>141</v>
      </c>
      <c r="C191" s="157" t="s">
        <v>327</v>
      </c>
      <c r="D191" s="55" t="s">
        <v>143</v>
      </c>
      <c r="E191" s="231">
        <v>2807165</v>
      </c>
      <c r="F191" s="4" t="s">
        <v>144</v>
      </c>
      <c r="G191" s="232">
        <v>42395</v>
      </c>
      <c r="H191" s="848"/>
      <c r="I191" s="74">
        <f>126.15/111.82</f>
        <v>1.1281523877660526</v>
      </c>
      <c r="J191" s="76" t="s">
        <v>155</v>
      </c>
      <c r="K191" s="212">
        <f>+E191/I191</f>
        <v>2488285.297661514</v>
      </c>
      <c r="L191" s="173" t="s">
        <v>178</v>
      </c>
      <c r="M191" s="54"/>
      <c r="N191" s="1" t="s">
        <v>993</v>
      </c>
    </row>
    <row r="192" spans="1:18" ht="42.75" x14ac:dyDescent="0.2">
      <c r="A192" s="178" t="s">
        <v>534</v>
      </c>
      <c r="B192" s="353" t="s">
        <v>145</v>
      </c>
      <c r="C192" s="157" t="s">
        <v>327</v>
      </c>
      <c r="D192" s="55" t="s">
        <v>143</v>
      </c>
      <c r="E192" s="231">
        <v>394853336</v>
      </c>
      <c r="F192" s="4" t="s">
        <v>655</v>
      </c>
      <c r="G192" s="232">
        <v>42398</v>
      </c>
      <c r="H192" s="164">
        <v>350000000</v>
      </c>
      <c r="I192" s="74">
        <f>126.15/111.82</f>
        <v>1.1281523877660526</v>
      </c>
      <c r="J192" s="76" t="s">
        <v>156</v>
      </c>
      <c r="K192" s="212">
        <f>+E192/I192</f>
        <v>350000000.24986124</v>
      </c>
      <c r="L192" s="173" t="s">
        <v>178</v>
      </c>
      <c r="M192" s="54"/>
      <c r="N192" s="1" t="s">
        <v>993</v>
      </c>
    </row>
    <row r="193" spans="1:18" ht="42.75" x14ac:dyDescent="0.2">
      <c r="A193" s="178" t="s">
        <v>534</v>
      </c>
      <c r="B193" s="353" t="s">
        <v>146</v>
      </c>
      <c r="C193" s="157" t="s">
        <v>327</v>
      </c>
      <c r="D193" s="55" t="s">
        <v>143</v>
      </c>
      <c r="E193" s="231">
        <v>417546056</v>
      </c>
      <c r="F193" s="4" t="s">
        <v>655</v>
      </c>
      <c r="G193" s="232">
        <v>42765</v>
      </c>
      <c r="H193" s="164">
        <v>350000000</v>
      </c>
      <c r="I193" s="74">
        <f>133.4/111.82</f>
        <v>1.1929887318905386</v>
      </c>
      <c r="J193" s="76" t="s">
        <v>208</v>
      </c>
      <c r="K193" s="212">
        <f>+E193/I193</f>
        <v>349999999.86446768</v>
      </c>
      <c r="L193" s="173" t="s">
        <v>178</v>
      </c>
      <c r="M193" s="54"/>
      <c r="N193" s="1" t="s">
        <v>993</v>
      </c>
    </row>
    <row r="194" spans="1:18" ht="42.75" x14ac:dyDescent="0.2">
      <c r="A194" s="178" t="s">
        <v>534</v>
      </c>
      <c r="B194" s="353" t="s">
        <v>147</v>
      </c>
      <c r="C194" s="157" t="s">
        <v>327</v>
      </c>
      <c r="D194" s="55" t="s">
        <v>143</v>
      </c>
      <c r="E194" s="231">
        <v>434604722</v>
      </c>
      <c r="F194" s="4" t="s">
        <v>655</v>
      </c>
      <c r="G194" s="232">
        <v>43223</v>
      </c>
      <c r="H194" s="847">
        <v>350000000</v>
      </c>
      <c r="I194" s="74">
        <f>141.05/111.82</f>
        <v>1.2614022536218925</v>
      </c>
      <c r="J194" s="76" t="s">
        <v>237</v>
      </c>
      <c r="K194" s="212">
        <f>+E194/I194</f>
        <v>344540943.02757883</v>
      </c>
      <c r="L194" s="173" t="s">
        <v>178</v>
      </c>
      <c r="M194" s="54" t="s">
        <v>997</v>
      </c>
    </row>
    <row r="195" spans="1:18" ht="42.75" x14ac:dyDescent="0.2">
      <c r="A195" s="178" t="s">
        <v>534</v>
      </c>
      <c r="B195" s="353" t="s">
        <v>283</v>
      </c>
      <c r="C195" s="157" t="s">
        <v>327</v>
      </c>
      <c r="D195" s="55" t="s">
        <v>143</v>
      </c>
      <c r="E195" s="231">
        <v>10047398</v>
      </c>
      <c r="F195" s="4" t="s">
        <v>655</v>
      </c>
      <c r="G195" s="232">
        <v>43263</v>
      </c>
      <c r="H195" s="848"/>
      <c r="I195" s="74">
        <f>142.06/111.82</f>
        <v>1.2704346270792346</v>
      </c>
      <c r="J195" s="76" t="s">
        <v>237</v>
      </c>
      <c r="K195" s="212">
        <f>+E195/I195</f>
        <v>7908630.4685344212</v>
      </c>
      <c r="L195" s="173" t="s">
        <v>656</v>
      </c>
      <c r="M195" s="54" t="s">
        <v>996</v>
      </c>
    </row>
    <row r="196" spans="1:18" ht="42.75" x14ac:dyDescent="0.2">
      <c r="A196" s="178" t="s">
        <v>534</v>
      </c>
      <c r="B196" s="353" t="s">
        <v>148</v>
      </c>
      <c r="C196" s="157" t="s">
        <v>327</v>
      </c>
      <c r="D196" s="55" t="s">
        <v>143</v>
      </c>
      <c r="E196" s="231">
        <v>446029333</v>
      </c>
      <c r="F196" s="4" t="s">
        <v>655</v>
      </c>
      <c r="G196" s="232">
        <v>43399</v>
      </c>
      <c r="H196" s="164">
        <v>350000000</v>
      </c>
      <c r="I196" s="74">
        <f>142.5/111.82</f>
        <v>1.2743695224467895</v>
      </c>
      <c r="J196" s="76" t="s">
        <v>316</v>
      </c>
      <c r="K196" s="212">
        <f>+E196/I196</f>
        <v>350000000.11270177</v>
      </c>
      <c r="L196" s="173" t="s">
        <v>178</v>
      </c>
      <c r="M196" s="54" t="s">
        <v>995</v>
      </c>
    </row>
    <row r="197" spans="1:18" ht="42.75" x14ac:dyDescent="0.2">
      <c r="A197" s="178" t="s">
        <v>534</v>
      </c>
      <c r="B197" s="353" t="s">
        <v>149</v>
      </c>
      <c r="C197" s="157" t="s">
        <v>327</v>
      </c>
      <c r="D197" s="55" t="s">
        <v>143</v>
      </c>
      <c r="E197" s="231">
        <v>477093543</v>
      </c>
      <c r="F197" s="4" t="s">
        <v>655</v>
      </c>
      <c r="G197" s="232">
        <v>43445</v>
      </c>
      <c r="H197" s="164">
        <v>350000000</v>
      </c>
      <c r="I197" s="74">
        <f>142.84/111.82</f>
        <v>1.2774101234126276</v>
      </c>
      <c r="J197" s="76" t="s">
        <v>326</v>
      </c>
      <c r="K197" s="212">
        <f>+E197/I197</f>
        <v>373485018.04998595</v>
      </c>
      <c r="L197" s="173" t="s">
        <v>178</v>
      </c>
      <c r="M197" s="54" t="s">
        <v>994</v>
      </c>
    </row>
    <row r="198" spans="1:18" ht="42.75" x14ac:dyDescent="0.2">
      <c r="A198" s="178" t="s">
        <v>534</v>
      </c>
      <c r="B198" s="353" t="s">
        <v>150</v>
      </c>
      <c r="C198" s="157" t="s">
        <v>327</v>
      </c>
      <c r="D198" s="55" t="s">
        <v>143</v>
      </c>
      <c r="E198" s="231">
        <v>463049327</v>
      </c>
      <c r="F198" s="4" t="s">
        <v>655</v>
      </c>
      <c r="G198" s="232">
        <v>43748</v>
      </c>
      <c r="H198" s="164">
        <v>350000000</v>
      </c>
      <c r="I198" s="74">
        <f>103.26/78.05</f>
        <v>1.322998078155029</v>
      </c>
      <c r="J198" s="76" t="s">
        <v>461</v>
      </c>
      <c r="K198" s="212">
        <f>+E198/I198</f>
        <v>349999999.73222929</v>
      </c>
      <c r="L198" s="173" t="s">
        <v>467</v>
      </c>
      <c r="M198" s="54" t="s">
        <v>988</v>
      </c>
    </row>
    <row r="199" spans="1:18" ht="15" x14ac:dyDescent="0.2">
      <c r="A199" s="178" t="s">
        <v>534</v>
      </c>
      <c r="B199" s="843" t="s">
        <v>151</v>
      </c>
      <c r="C199" s="157" t="s">
        <v>327</v>
      </c>
      <c r="D199" s="55" t="s">
        <v>143</v>
      </c>
      <c r="E199" s="231">
        <v>470672645.74000001</v>
      </c>
      <c r="F199" s="833" t="s">
        <v>655</v>
      </c>
      <c r="G199" s="176">
        <v>44118</v>
      </c>
      <c r="H199" s="847">
        <v>350000000</v>
      </c>
      <c r="I199" s="74">
        <f>105.29/78.05</f>
        <v>1.3490070467648945</v>
      </c>
      <c r="J199" s="76" t="s">
        <v>864</v>
      </c>
      <c r="K199" s="212">
        <f>+E199/I199</f>
        <v>348903029.72748595</v>
      </c>
      <c r="L199" s="835" t="s">
        <v>863</v>
      </c>
      <c r="M199" s="54" t="s">
        <v>828</v>
      </c>
    </row>
    <row r="200" spans="1:18" ht="15" x14ac:dyDescent="0.2">
      <c r="A200" s="178"/>
      <c r="B200" s="844"/>
      <c r="C200" s="157" t="s">
        <v>327</v>
      </c>
      <c r="D200" s="55"/>
      <c r="E200" s="231">
        <v>1479820</v>
      </c>
      <c r="F200" s="834"/>
      <c r="G200" s="176">
        <v>44134</v>
      </c>
      <c r="H200" s="848"/>
      <c r="I200" s="74">
        <f>105.29/78.05</f>
        <v>1.3490070467648945</v>
      </c>
      <c r="J200" s="76" t="s">
        <v>864</v>
      </c>
      <c r="K200" s="212">
        <f>+E200/I200</f>
        <v>1096969.8071991641</v>
      </c>
      <c r="L200" s="836"/>
      <c r="M200" s="54"/>
    </row>
    <row r="201" spans="1:18" s="180" customFormat="1" ht="25.5" x14ac:dyDescent="0.25">
      <c r="A201" s="180" t="s">
        <v>328</v>
      </c>
      <c r="B201" s="354" t="s">
        <v>209</v>
      </c>
      <c r="C201" s="354"/>
      <c r="D201" s="354"/>
      <c r="E201" s="354"/>
      <c r="F201" s="354"/>
      <c r="G201" s="185"/>
      <c r="H201" s="354"/>
      <c r="I201" s="354"/>
      <c r="J201" s="354"/>
      <c r="K201" s="354"/>
      <c r="L201" s="354"/>
      <c r="M201" s="182"/>
      <c r="O201" s="181"/>
      <c r="P201" s="181"/>
      <c r="Q201" s="181"/>
      <c r="R201" s="181"/>
    </row>
    <row r="202" spans="1:18" s="180" customFormat="1" ht="15" x14ac:dyDescent="0.25">
      <c r="A202" s="184" t="s">
        <v>534</v>
      </c>
      <c r="B202" s="141" t="s">
        <v>130</v>
      </c>
      <c r="C202" s="142" t="s">
        <v>131</v>
      </c>
      <c r="D202" s="142" t="s">
        <v>132</v>
      </c>
      <c r="E202" s="828" t="s">
        <v>133</v>
      </c>
      <c r="F202" s="829"/>
      <c r="G202" s="828" t="s">
        <v>134</v>
      </c>
      <c r="H202" s="830"/>
      <c r="I202" s="830"/>
      <c r="J202" s="830"/>
      <c r="K202" s="829"/>
      <c r="L202" s="143" t="s">
        <v>97</v>
      </c>
      <c r="M202" s="143" t="s">
        <v>824</v>
      </c>
      <c r="O202" s="181"/>
      <c r="P202" s="181"/>
      <c r="Q202" s="181"/>
      <c r="R202" s="181"/>
    </row>
    <row r="203" spans="1:18" s="180" customFormat="1" ht="45" x14ac:dyDescent="0.25">
      <c r="A203" s="184" t="s">
        <v>534</v>
      </c>
      <c r="B203" s="141"/>
      <c r="C203" s="142"/>
      <c r="D203" s="142"/>
      <c r="E203" s="144" t="s">
        <v>135</v>
      </c>
      <c r="F203" s="144" t="s">
        <v>136</v>
      </c>
      <c r="G203" s="183" t="s">
        <v>618</v>
      </c>
      <c r="H203" s="144" t="s">
        <v>137</v>
      </c>
      <c r="I203" s="144" t="s">
        <v>138</v>
      </c>
      <c r="J203" s="144" t="s">
        <v>139</v>
      </c>
      <c r="K203" s="144" t="s">
        <v>140</v>
      </c>
      <c r="L203" s="143"/>
      <c r="M203" s="182"/>
      <c r="O203" s="181"/>
      <c r="P203" s="181"/>
      <c r="Q203" s="181"/>
      <c r="R203" s="181"/>
    </row>
    <row r="204" spans="1:18" ht="57.75" x14ac:dyDescent="0.25">
      <c r="A204" s="178" t="s">
        <v>534</v>
      </c>
      <c r="B204" s="353" t="s">
        <v>862</v>
      </c>
      <c r="C204" s="157" t="s">
        <v>328</v>
      </c>
      <c r="D204" s="55" t="s">
        <v>143</v>
      </c>
      <c r="E204" s="118">
        <v>310301163.36000001</v>
      </c>
      <c r="F204" s="4" t="s">
        <v>657</v>
      </c>
      <c r="G204" s="206">
        <v>42278</v>
      </c>
      <c r="H204" s="164">
        <v>252000000</v>
      </c>
      <c r="I204" s="39">
        <f>123.78/111.82</f>
        <v>1.1069576104453587</v>
      </c>
      <c r="J204" s="75" t="s">
        <v>152</v>
      </c>
      <c r="K204" s="212">
        <f>+E204/I204</f>
        <v>280318921.367872</v>
      </c>
      <c r="L204" s="173" t="s">
        <v>178</v>
      </c>
      <c r="M204" s="54"/>
      <c r="N204" s="1" t="s">
        <v>993</v>
      </c>
    </row>
    <row r="205" spans="1:18" s="26" customFormat="1" ht="52.5" customHeight="1" x14ac:dyDescent="0.2">
      <c r="A205" s="230" t="s">
        <v>534</v>
      </c>
      <c r="B205" s="843" t="s">
        <v>861</v>
      </c>
      <c r="C205" s="157" t="s">
        <v>328</v>
      </c>
      <c r="D205" s="55" t="s">
        <v>143</v>
      </c>
      <c r="E205" s="140">
        <v>67589211</v>
      </c>
      <c r="F205" s="833" t="s">
        <v>210</v>
      </c>
      <c r="G205" s="179">
        <v>42374</v>
      </c>
      <c r="H205" s="847">
        <v>60000000</v>
      </c>
      <c r="I205" s="117">
        <f>126.15/111.82</f>
        <v>1.1281523877660526</v>
      </c>
      <c r="J205" s="229" t="s">
        <v>155</v>
      </c>
      <c r="K205" s="50">
        <f>+E205/I205</f>
        <v>59911419.532461353</v>
      </c>
      <c r="L205" s="173" t="s">
        <v>178</v>
      </c>
      <c r="M205" s="228"/>
      <c r="N205" s="1" t="s">
        <v>993</v>
      </c>
      <c r="O205" s="227"/>
      <c r="P205" s="227"/>
      <c r="Q205" s="227"/>
      <c r="R205" s="227"/>
    </row>
    <row r="206" spans="1:18" s="26" customFormat="1" ht="44.25" customHeight="1" x14ac:dyDescent="0.2">
      <c r="A206" s="230" t="s">
        <v>534</v>
      </c>
      <c r="B206" s="844"/>
      <c r="C206" s="157" t="s">
        <v>328</v>
      </c>
      <c r="D206" s="55" t="s">
        <v>143</v>
      </c>
      <c r="E206" s="140">
        <v>1896513</v>
      </c>
      <c r="F206" s="834"/>
      <c r="G206" s="179">
        <v>42398</v>
      </c>
      <c r="H206" s="848"/>
      <c r="I206" s="117">
        <f>126.15/111.82</f>
        <v>1.1281523877660526</v>
      </c>
      <c r="J206" s="229" t="s">
        <v>155</v>
      </c>
      <c r="K206" s="50">
        <f>+E206/I206</f>
        <v>1681078.7448275862</v>
      </c>
      <c r="L206" s="173" t="s">
        <v>178</v>
      </c>
      <c r="M206" s="228"/>
      <c r="N206" s="1" t="s">
        <v>993</v>
      </c>
      <c r="O206" s="227"/>
      <c r="P206" s="227"/>
      <c r="Q206" s="227"/>
      <c r="R206" s="227"/>
    </row>
    <row r="207" spans="1:18" ht="15" x14ac:dyDescent="0.25">
      <c r="A207" s="178" t="s">
        <v>534</v>
      </c>
      <c r="B207" s="353" t="s">
        <v>860</v>
      </c>
      <c r="C207" s="157" t="s">
        <v>328</v>
      </c>
      <c r="D207" s="55" t="s">
        <v>143</v>
      </c>
      <c r="E207" s="118">
        <v>71162374</v>
      </c>
      <c r="F207" s="4"/>
      <c r="G207" s="206">
        <v>42556</v>
      </c>
      <c r="H207" s="164">
        <v>60000000</v>
      </c>
      <c r="I207" s="74">
        <f>132.58/111.82</f>
        <v>1.1856555177964587</v>
      </c>
      <c r="J207" s="76" t="s">
        <v>161</v>
      </c>
      <c r="K207" s="212">
        <f>+E207/I207</f>
        <v>60019434.761502482</v>
      </c>
      <c r="L207" s="173" t="s">
        <v>178</v>
      </c>
      <c r="M207" s="54"/>
      <c r="N207" s="1" t="s">
        <v>993</v>
      </c>
    </row>
    <row r="208" spans="1:18" ht="15" x14ac:dyDescent="0.25">
      <c r="A208" s="178" t="s">
        <v>534</v>
      </c>
      <c r="B208" s="353" t="s">
        <v>859</v>
      </c>
      <c r="C208" s="157" t="s">
        <v>328</v>
      </c>
      <c r="D208" s="55" t="s">
        <v>143</v>
      </c>
      <c r="E208" s="118">
        <v>71579324</v>
      </c>
      <c r="F208" s="4" t="s">
        <v>211</v>
      </c>
      <c r="G208" s="206">
        <v>42741</v>
      </c>
      <c r="H208" s="164">
        <v>60000000</v>
      </c>
      <c r="I208" s="74">
        <f>133.4/111.82</f>
        <v>1.1929887318905386</v>
      </c>
      <c r="J208" s="76" t="s">
        <v>166</v>
      </c>
      <c r="K208" s="212">
        <f>+E208/I208</f>
        <v>60000000.072563708</v>
      </c>
      <c r="L208" s="173" t="s">
        <v>178</v>
      </c>
      <c r="M208" s="54"/>
      <c r="N208" s="1" t="s">
        <v>993</v>
      </c>
    </row>
    <row r="209" spans="1:18" ht="15" x14ac:dyDescent="0.25">
      <c r="A209" s="178" t="s">
        <v>534</v>
      </c>
      <c r="B209" s="353" t="s">
        <v>858</v>
      </c>
      <c r="C209" s="157" t="s">
        <v>328</v>
      </c>
      <c r="D209" s="55" t="s">
        <v>143</v>
      </c>
      <c r="E209" s="118">
        <v>300633160</v>
      </c>
      <c r="F209" s="4" t="s">
        <v>212</v>
      </c>
      <c r="G209" s="206">
        <v>42741</v>
      </c>
      <c r="H209" s="164">
        <v>252000000</v>
      </c>
      <c r="I209" s="74">
        <f>133.4/111.82</f>
        <v>1.1929887318905386</v>
      </c>
      <c r="J209" s="76" t="s">
        <v>166</v>
      </c>
      <c r="K209" s="212">
        <f>+E209/I209</f>
        <v>251999999.63418287</v>
      </c>
      <c r="L209" s="173" t="s">
        <v>178</v>
      </c>
      <c r="M209" s="54"/>
      <c r="N209" s="1" t="s">
        <v>993</v>
      </c>
    </row>
    <row r="210" spans="1:18" ht="15" x14ac:dyDescent="0.25">
      <c r="A210" s="178" t="s">
        <v>534</v>
      </c>
      <c r="B210" s="353" t="s">
        <v>857</v>
      </c>
      <c r="C210" s="157" t="s">
        <v>328</v>
      </c>
      <c r="D210" s="55" t="s">
        <v>143</v>
      </c>
      <c r="E210" s="118">
        <v>73891969</v>
      </c>
      <c r="F210" s="4" t="s">
        <v>213</v>
      </c>
      <c r="G210" s="206">
        <v>42913</v>
      </c>
      <c r="H210" s="164">
        <v>60000000</v>
      </c>
      <c r="I210" s="74">
        <f>137.71/111.82</f>
        <v>1.2315328206045431</v>
      </c>
      <c r="J210" s="76" t="s">
        <v>214</v>
      </c>
      <c r="K210" s="212">
        <f>+E210/I210</f>
        <v>59999999.808147557</v>
      </c>
      <c r="L210" s="173" t="s">
        <v>178</v>
      </c>
      <c r="M210" s="54"/>
      <c r="N210" s="1" t="s">
        <v>993</v>
      </c>
    </row>
    <row r="211" spans="1:18" ht="15" x14ac:dyDescent="0.25">
      <c r="A211" s="178" t="s">
        <v>534</v>
      </c>
      <c r="B211" s="353" t="s">
        <v>856</v>
      </c>
      <c r="C211" s="157" t="s">
        <v>328</v>
      </c>
      <c r="D211" s="55" t="s">
        <v>143</v>
      </c>
      <c r="E211" s="118">
        <v>74503666</v>
      </c>
      <c r="F211" s="4" t="s">
        <v>215</v>
      </c>
      <c r="G211" s="206">
        <v>43116</v>
      </c>
      <c r="H211" s="164">
        <v>60000000</v>
      </c>
      <c r="I211" s="74">
        <f>138.85/111.82</f>
        <v>1.2417277767841173</v>
      </c>
      <c r="J211" s="76" t="s">
        <v>216</v>
      </c>
      <c r="K211" s="212">
        <f>+E211/I211</f>
        <v>59999999.511127122</v>
      </c>
      <c r="L211" s="173" t="s">
        <v>658</v>
      </c>
      <c r="M211" s="54"/>
    </row>
    <row r="212" spans="1:18" ht="15" x14ac:dyDescent="0.25">
      <c r="A212" s="178" t="s">
        <v>534</v>
      </c>
      <c r="B212" s="353" t="s">
        <v>855</v>
      </c>
      <c r="C212" s="157" t="s">
        <v>328</v>
      </c>
      <c r="D212" s="55" t="s">
        <v>143</v>
      </c>
      <c r="E212" s="118">
        <f>387419066-74503667</f>
        <v>312915399</v>
      </c>
      <c r="F212" s="4" t="s">
        <v>217</v>
      </c>
      <c r="G212" s="206">
        <v>43116</v>
      </c>
      <c r="H212" s="164">
        <v>252000000</v>
      </c>
      <c r="I212" s="74">
        <f>138.85/111.82</f>
        <v>1.2417277767841173</v>
      </c>
      <c r="J212" s="76" t="s">
        <v>216</v>
      </c>
      <c r="K212" s="212">
        <f>+E212/I212</f>
        <v>251999999.39632699</v>
      </c>
      <c r="L212" s="173" t="s">
        <v>218</v>
      </c>
      <c r="M212" s="54" t="s">
        <v>986</v>
      </c>
      <c r="N212" s="170" t="s">
        <v>992</v>
      </c>
    </row>
    <row r="213" spans="1:18" ht="15" x14ac:dyDescent="0.25">
      <c r="A213" s="178" t="s">
        <v>534</v>
      </c>
      <c r="B213" s="353" t="s">
        <v>854</v>
      </c>
      <c r="C213" s="157" t="s">
        <v>328</v>
      </c>
      <c r="D213" s="55" t="s">
        <v>143</v>
      </c>
      <c r="E213" s="226">
        <v>76344124.489999995</v>
      </c>
      <c r="F213" s="4" t="s">
        <v>298</v>
      </c>
      <c r="G213" s="206">
        <v>43305</v>
      </c>
      <c r="H213" s="164">
        <v>60000000</v>
      </c>
      <c r="I213" s="74">
        <f>142.28/111.82</f>
        <v>1.272402074763012</v>
      </c>
      <c r="J213" s="76" t="s">
        <v>299</v>
      </c>
      <c r="K213" s="212">
        <f>+E213/I213</f>
        <v>60000000.003315993</v>
      </c>
      <c r="L213" s="173" t="s">
        <v>658</v>
      </c>
      <c r="M213" s="54" t="s">
        <v>960</v>
      </c>
      <c r="N213" s="170" t="s">
        <v>991</v>
      </c>
    </row>
    <row r="214" spans="1:18" ht="15" x14ac:dyDescent="0.25">
      <c r="A214" s="178"/>
      <c r="B214" s="353" t="s">
        <v>853</v>
      </c>
      <c r="C214" s="157" t="s">
        <v>328</v>
      </c>
      <c r="D214" s="55" t="s">
        <v>143</v>
      </c>
      <c r="E214" s="226">
        <v>76644607.900017902</v>
      </c>
      <c r="F214" s="4" t="s">
        <v>659</v>
      </c>
      <c r="G214" s="206">
        <v>43445</v>
      </c>
      <c r="H214" s="164">
        <f>60000000</f>
        <v>60000000</v>
      </c>
      <c r="I214" s="74">
        <f>142.84/111.82</f>
        <v>1.2774101234126276</v>
      </c>
      <c r="J214" s="76" t="s">
        <v>329</v>
      </c>
      <c r="K214" s="212">
        <f>+E214/I214</f>
        <v>60000000.387706533</v>
      </c>
      <c r="L214" s="173" t="s">
        <v>178</v>
      </c>
      <c r="M214" s="837" t="s">
        <v>990</v>
      </c>
    </row>
    <row r="215" spans="1:18" ht="15" x14ac:dyDescent="0.25">
      <c r="A215" s="178" t="s">
        <v>534</v>
      </c>
      <c r="B215" s="353" t="s">
        <v>852</v>
      </c>
      <c r="C215" s="157" t="s">
        <v>328</v>
      </c>
      <c r="D215" s="55" t="s">
        <v>143</v>
      </c>
      <c r="E215" s="226">
        <v>321907351.09998214</v>
      </c>
      <c r="F215" s="4" t="s">
        <v>659</v>
      </c>
      <c r="G215" s="206">
        <v>43445</v>
      </c>
      <c r="H215" s="164">
        <v>252000000</v>
      </c>
      <c r="I215" s="74">
        <f>142.84/111.82</f>
        <v>1.2774101234126276</v>
      </c>
      <c r="J215" s="76" t="s">
        <v>329</v>
      </c>
      <c r="K215" s="212">
        <f>+E215/I215</f>
        <v>252000000</v>
      </c>
      <c r="L215" s="173" t="s">
        <v>178</v>
      </c>
      <c r="M215" s="838"/>
    </row>
    <row r="216" spans="1:18" ht="15" x14ac:dyDescent="0.25">
      <c r="A216" s="178" t="s">
        <v>534</v>
      </c>
      <c r="B216" s="353" t="s">
        <v>851</v>
      </c>
      <c r="C216" s="157" t="s">
        <v>328</v>
      </c>
      <c r="D216" s="55" t="s">
        <v>143</v>
      </c>
      <c r="E216" s="226">
        <v>79133889</v>
      </c>
      <c r="F216" s="4" t="s">
        <v>660</v>
      </c>
      <c r="G216" s="206">
        <v>43686</v>
      </c>
      <c r="H216" s="164">
        <v>60000000</v>
      </c>
      <c r="I216" s="74">
        <f>102.71/78.05</f>
        <v>1.3159513132607303</v>
      </c>
      <c r="J216" s="76" t="s">
        <v>419</v>
      </c>
      <c r="K216" s="212">
        <f>+E216/I216</f>
        <v>60134359.2293837</v>
      </c>
      <c r="L216" s="173" t="s">
        <v>658</v>
      </c>
      <c r="M216" s="54" t="s">
        <v>989</v>
      </c>
    </row>
    <row r="217" spans="1:18" ht="15" x14ac:dyDescent="0.25">
      <c r="A217" s="178" t="s">
        <v>534</v>
      </c>
      <c r="B217" s="353" t="s">
        <v>850</v>
      </c>
      <c r="C217" s="157" t="s">
        <v>328</v>
      </c>
      <c r="D217" s="55" t="s">
        <v>143</v>
      </c>
      <c r="E217" s="226">
        <v>333395516</v>
      </c>
      <c r="F217" s="4" t="s">
        <v>468</v>
      </c>
      <c r="G217" s="206">
        <v>43748</v>
      </c>
      <c r="H217" s="164">
        <v>252000000</v>
      </c>
      <c r="I217" s="74">
        <f>103.26/78.05</f>
        <v>1.322998078155029</v>
      </c>
      <c r="J217" s="76" t="s">
        <v>461</v>
      </c>
      <c r="K217" s="212">
        <f>+E217/I217</f>
        <v>252000000.23048612</v>
      </c>
      <c r="L217" s="173" t="s">
        <v>661</v>
      </c>
      <c r="M217" s="54" t="s">
        <v>988</v>
      </c>
    </row>
    <row r="218" spans="1:18" ht="15" x14ac:dyDescent="0.25">
      <c r="A218" s="178" t="s">
        <v>534</v>
      </c>
      <c r="B218" s="353" t="s">
        <v>849</v>
      </c>
      <c r="C218" s="157" t="s">
        <v>328</v>
      </c>
      <c r="D218" s="55" t="s">
        <v>143</v>
      </c>
      <c r="E218" s="226">
        <v>79795004</v>
      </c>
      <c r="F218" s="4" t="s">
        <v>662</v>
      </c>
      <c r="G218" s="206">
        <v>43844</v>
      </c>
      <c r="H218" s="164">
        <v>60000000</v>
      </c>
      <c r="I218" s="74">
        <f>103.8/78.05</f>
        <v>1.3299167200512492</v>
      </c>
      <c r="J218" s="76" t="s">
        <v>472</v>
      </c>
      <c r="K218" s="212">
        <f>+E218/I218</f>
        <v>60000000.599229291</v>
      </c>
      <c r="L218" s="173" t="s">
        <v>658</v>
      </c>
      <c r="M218" s="54" t="s">
        <v>976</v>
      </c>
    </row>
    <row r="219" spans="1:18" s="2" customFormat="1" ht="15" x14ac:dyDescent="0.25">
      <c r="A219" s="178" t="s">
        <v>534</v>
      </c>
      <c r="B219" s="353" t="s">
        <v>848</v>
      </c>
      <c r="C219" s="224" t="s">
        <v>328</v>
      </c>
      <c r="D219" s="55" t="s">
        <v>143</v>
      </c>
      <c r="E219" s="221">
        <v>80694426.650000006</v>
      </c>
      <c r="F219" s="225" t="s">
        <v>663</v>
      </c>
      <c r="G219" s="223">
        <v>44026</v>
      </c>
      <c r="H219" s="220">
        <v>60000000</v>
      </c>
      <c r="I219" s="222">
        <f>104.97/78.05</f>
        <v>1.3449071108263935</v>
      </c>
      <c r="J219" s="76" t="s">
        <v>650</v>
      </c>
      <c r="K219" s="212">
        <f>+E219/I219</f>
        <v>60000000.000309609</v>
      </c>
      <c r="L219" s="173" t="s">
        <v>178</v>
      </c>
      <c r="M219" s="54" t="s">
        <v>987</v>
      </c>
      <c r="O219" s="22"/>
      <c r="P219" s="22"/>
      <c r="Q219" s="22"/>
      <c r="R219" s="22"/>
    </row>
    <row r="220" spans="1:18" ht="15" x14ac:dyDescent="0.25">
      <c r="A220" s="178" t="s">
        <v>534</v>
      </c>
      <c r="B220" s="843" t="s">
        <v>847</v>
      </c>
      <c r="C220" s="224" t="s">
        <v>328</v>
      </c>
      <c r="D220" s="55" t="s">
        <v>143</v>
      </c>
      <c r="E220" s="221">
        <v>338884304.93000001</v>
      </c>
      <c r="F220" s="4" t="s">
        <v>846</v>
      </c>
      <c r="G220" s="223">
        <v>44118</v>
      </c>
      <c r="H220" s="849">
        <v>252000000</v>
      </c>
      <c r="I220" s="222">
        <f>105.29/78.05</f>
        <v>1.3490070467648945</v>
      </c>
      <c r="J220" s="76" t="s">
        <v>845</v>
      </c>
      <c r="K220" s="212">
        <f>+E220/I220</f>
        <v>251210181.4017143</v>
      </c>
      <c r="L220" s="173" t="s">
        <v>844</v>
      </c>
      <c r="M220" s="54" t="s">
        <v>828</v>
      </c>
    </row>
    <row r="221" spans="1:18" ht="15" x14ac:dyDescent="0.25">
      <c r="A221" s="178" t="s">
        <v>534</v>
      </c>
      <c r="B221" s="844"/>
      <c r="C221" s="224" t="s">
        <v>328</v>
      </c>
      <c r="D221" s="55" t="s">
        <v>143</v>
      </c>
      <c r="E221" s="221">
        <v>1065471</v>
      </c>
      <c r="F221" s="4" t="s">
        <v>886</v>
      </c>
      <c r="G221" s="223">
        <v>44134</v>
      </c>
      <c r="H221" s="850"/>
      <c r="I221" s="222">
        <f>105.29/78.05</f>
        <v>1.3490070467648945</v>
      </c>
      <c r="J221" s="76" t="s">
        <v>845</v>
      </c>
      <c r="K221" s="212">
        <f>+E221/I221</f>
        <v>789818.70595498139</v>
      </c>
      <c r="L221" s="173" t="s">
        <v>178</v>
      </c>
      <c r="M221" s="54" t="s">
        <v>883</v>
      </c>
    </row>
    <row r="222" spans="1:18" s="180" customFormat="1" ht="45" x14ac:dyDescent="0.25">
      <c r="A222" s="180" t="s">
        <v>477</v>
      </c>
      <c r="B222" s="354" t="s">
        <v>219</v>
      </c>
      <c r="C222" s="354"/>
      <c r="D222" s="354"/>
      <c r="E222" s="354"/>
      <c r="F222" s="354"/>
      <c r="G222" s="185"/>
      <c r="H222" s="354"/>
      <c r="I222" s="354"/>
      <c r="J222" s="354"/>
      <c r="K222" s="354"/>
      <c r="L222" s="354"/>
      <c r="M222" s="182"/>
      <c r="O222" s="181"/>
      <c r="P222" s="181"/>
      <c r="Q222" s="181"/>
      <c r="R222" s="181"/>
    </row>
    <row r="223" spans="1:18" s="180" customFormat="1" ht="15" x14ac:dyDescent="0.25">
      <c r="A223" s="184" t="s">
        <v>534</v>
      </c>
      <c r="B223" s="141" t="s">
        <v>130</v>
      </c>
      <c r="C223" s="142" t="s">
        <v>131</v>
      </c>
      <c r="D223" s="142" t="s">
        <v>132</v>
      </c>
      <c r="E223" s="828" t="s">
        <v>133</v>
      </c>
      <c r="F223" s="829"/>
      <c r="G223" s="828" t="s">
        <v>134</v>
      </c>
      <c r="H223" s="830"/>
      <c r="I223" s="830"/>
      <c r="J223" s="830"/>
      <c r="K223" s="829"/>
      <c r="L223" s="143" t="s">
        <v>97</v>
      </c>
      <c r="M223" s="143" t="s">
        <v>824</v>
      </c>
      <c r="O223" s="181"/>
      <c r="P223" s="181"/>
      <c r="Q223" s="181"/>
      <c r="R223" s="181"/>
    </row>
    <row r="224" spans="1:18" s="180" customFormat="1" ht="45" x14ac:dyDescent="0.25">
      <c r="A224" s="184" t="s">
        <v>534</v>
      </c>
      <c r="B224" s="141"/>
      <c r="C224" s="142"/>
      <c r="D224" s="142"/>
      <c r="E224" s="144" t="s">
        <v>135</v>
      </c>
      <c r="F224" s="144" t="s">
        <v>136</v>
      </c>
      <c r="G224" s="183" t="s">
        <v>618</v>
      </c>
      <c r="H224" s="144" t="s">
        <v>137</v>
      </c>
      <c r="I224" s="144" t="s">
        <v>138</v>
      </c>
      <c r="J224" s="144" t="s">
        <v>139</v>
      </c>
      <c r="K224" s="144" t="s">
        <v>140</v>
      </c>
      <c r="L224" s="143"/>
      <c r="M224" s="182"/>
      <c r="O224" s="142" t="s">
        <v>843</v>
      </c>
      <c r="P224" s="142" t="str">
        <f>+H224</f>
        <v>Aporte establecido contractual</v>
      </c>
      <c r="Q224" s="142" t="str">
        <f>+E224</f>
        <v>Aporte consignado
pesos corrientes</v>
      </c>
      <c r="R224" s="142" t="str">
        <f>+K224</f>
        <v>Aportes efectuados en pesos del mes de referencia</v>
      </c>
    </row>
    <row r="225" spans="1:18" ht="15" x14ac:dyDescent="0.25">
      <c r="A225" s="178" t="s">
        <v>534</v>
      </c>
      <c r="B225" s="353" t="s">
        <v>141</v>
      </c>
      <c r="C225" s="157" t="s">
        <v>51</v>
      </c>
      <c r="D225" s="55" t="s">
        <v>143</v>
      </c>
      <c r="E225" s="118">
        <v>1137653386</v>
      </c>
      <c r="F225" s="4" t="s">
        <v>220</v>
      </c>
      <c r="G225" s="206">
        <v>42913</v>
      </c>
      <c r="H225" s="164">
        <v>923770253.59000003</v>
      </c>
      <c r="I225" s="39">
        <f>137.71/111.82</f>
        <v>1.2315328206045431</v>
      </c>
      <c r="J225" s="75" t="s">
        <v>185</v>
      </c>
      <c r="K225" s="212">
        <f>+E225/I225</f>
        <v>923770253.59465539</v>
      </c>
      <c r="L225" s="173" t="s">
        <v>178</v>
      </c>
      <c r="N225" s="217">
        <f>+H225-K225+M224</f>
        <v>-4.6553611755371094E-3</v>
      </c>
      <c r="P225" s="219"/>
      <c r="Q225" s="219"/>
      <c r="R225" s="219"/>
    </row>
    <row r="226" spans="1:18" ht="15" x14ac:dyDescent="0.25">
      <c r="A226" s="178" t="s">
        <v>534</v>
      </c>
      <c r="B226" s="353" t="s">
        <v>145</v>
      </c>
      <c r="C226" s="158" t="s">
        <v>51</v>
      </c>
      <c r="D226" s="55" t="s">
        <v>143</v>
      </c>
      <c r="E226" s="118">
        <v>1138975183</v>
      </c>
      <c r="F226" s="4" t="s">
        <v>221</v>
      </c>
      <c r="G226" s="206">
        <v>42942</v>
      </c>
      <c r="H226" s="164">
        <v>923770253.59000003</v>
      </c>
      <c r="I226" s="39">
        <f>137.87/111.82</f>
        <v>1.2329636916472904</v>
      </c>
      <c r="J226" s="75" t="s">
        <v>187</v>
      </c>
      <c r="K226" s="212">
        <f>+E226/I226</f>
        <v>923770254.31972146</v>
      </c>
      <c r="L226" s="173" t="s">
        <v>178</v>
      </c>
      <c r="N226" s="217">
        <f>+H226-K226+N225</f>
        <v>-0.73437678813934326</v>
      </c>
      <c r="P226" s="218">
        <f>SUM(H225:H281)</f>
        <v>105573306536.93999</v>
      </c>
      <c r="Q226" s="218">
        <f>SUM(E225:E281)</f>
        <v>137018244466.04004</v>
      </c>
      <c r="R226" s="218">
        <f>SUM(K225:K281)</f>
        <v>105600349069.60957</v>
      </c>
    </row>
    <row r="227" spans="1:18" ht="15" x14ac:dyDescent="0.25">
      <c r="A227" s="178" t="s">
        <v>534</v>
      </c>
      <c r="B227" s="353" t="s">
        <v>146</v>
      </c>
      <c r="C227" s="158" t="s">
        <v>51</v>
      </c>
      <c r="D227" s="55" t="s">
        <v>143</v>
      </c>
      <c r="E227" s="118">
        <v>1139966530</v>
      </c>
      <c r="F227" s="4" t="s">
        <v>222</v>
      </c>
      <c r="G227" s="206">
        <v>42984</v>
      </c>
      <c r="H227" s="164">
        <v>923770253.59000003</v>
      </c>
      <c r="I227" s="39">
        <f>137.99/111.82</f>
        <v>1.2340368449293508</v>
      </c>
      <c r="J227" s="75" t="s">
        <v>223</v>
      </c>
      <c r="K227" s="212">
        <f>+E227/I227</f>
        <v>923770254.25465608</v>
      </c>
      <c r="L227" s="173" t="s">
        <v>178</v>
      </c>
      <c r="N227" s="217">
        <f>+H227-K227+N226</f>
        <v>-1.3990328311920166</v>
      </c>
    </row>
    <row r="228" spans="1:18" ht="15" x14ac:dyDescent="0.25">
      <c r="A228" s="178" t="s">
        <v>534</v>
      </c>
      <c r="B228" s="353" t="s">
        <v>147</v>
      </c>
      <c r="C228" s="158" t="s">
        <v>51</v>
      </c>
      <c r="D228" s="55" t="s">
        <v>143</v>
      </c>
      <c r="E228" s="118">
        <v>1140462203</v>
      </c>
      <c r="F228" s="4" t="s">
        <v>224</v>
      </c>
      <c r="G228" s="206">
        <v>43017</v>
      </c>
      <c r="H228" s="164">
        <v>923770253.59000003</v>
      </c>
      <c r="I228" s="39">
        <f>138.05/111.82</f>
        <v>1.2345734215703812</v>
      </c>
      <c r="J228" s="75" t="s">
        <v>225</v>
      </c>
      <c r="K228" s="212">
        <f>+E228/I228</f>
        <v>923770253.81716752</v>
      </c>
      <c r="L228" s="173" t="s">
        <v>178</v>
      </c>
      <c r="N228" s="217">
        <f>+H228-K228+N227</f>
        <v>-1.6262003183364868</v>
      </c>
    </row>
    <row r="229" spans="1:18" ht="15" x14ac:dyDescent="0.25">
      <c r="A229" s="178" t="s">
        <v>534</v>
      </c>
      <c r="B229" s="353" t="s">
        <v>148</v>
      </c>
      <c r="C229" s="158" t="s">
        <v>51</v>
      </c>
      <c r="D229" s="55" t="s">
        <v>143</v>
      </c>
      <c r="E229" s="118">
        <v>1140627428</v>
      </c>
      <c r="F229" s="4" t="s">
        <v>226</v>
      </c>
      <c r="G229" s="206">
        <v>43053</v>
      </c>
      <c r="H229" s="164">
        <v>923770253.59000003</v>
      </c>
      <c r="I229" s="39">
        <f>138.07/111.82</f>
        <v>1.2347522804507245</v>
      </c>
      <c r="J229" s="75" t="s">
        <v>227</v>
      </c>
      <c r="K229" s="212">
        <f>+E229/I229</f>
        <v>923770254.21134198</v>
      </c>
      <c r="L229" s="173" t="s">
        <v>178</v>
      </c>
      <c r="N229" s="217">
        <f>+H229-K229+N228</f>
        <v>-2.2475422620773315</v>
      </c>
      <c r="O229" s="839"/>
      <c r="P229" s="839"/>
      <c r="Q229" s="839"/>
    </row>
    <row r="230" spans="1:18" ht="15" x14ac:dyDescent="0.25">
      <c r="A230" s="178" t="s">
        <v>534</v>
      </c>
      <c r="B230" s="353" t="s">
        <v>149</v>
      </c>
      <c r="C230" s="158" t="s">
        <v>51</v>
      </c>
      <c r="D230" s="55" t="s">
        <v>143</v>
      </c>
      <c r="E230" s="118">
        <v>1142692734</v>
      </c>
      <c r="F230" s="4" t="s">
        <v>228</v>
      </c>
      <c r="G230" s="206">
        <v>43023</v>
      </c>
      <c r="H230" s="164">
        <v>923770253.59000003</v>
      </c>
      <c r="I230" s="39">
        <f>138.32/111.82</f>
        <v>1.2369880164550171</v>
      </c>
      <c r="J230" s="75" t="s">
        <v>229</v>
      </c>
      <c r="K230" s="212">
        <f>+E230/I230</f>
        <v>923770253.87420464</v>
      </c>
      <c r="L230" s="173" t="s">
        <v>178</v>
      </c>
      <c r="N230" s="217">
        <f>+H230-K230+N229</f>
        <v>-2.5317468643188477</v>
      </c>
    </row>
    <row r="231" spans="1:18" ht="15" x14ac:dyDescent="0.25">
      <c r="A231" s="178" t="s">
        <v>534</v>
      </c>
      <c r="B231" s="353" t="s">
        <v>150</v>
      </c>
      <c r="C231" s="158" t="s">
        <v>51</v>
      </c>
      <c r="D231" s="55" t="s">
        <v>143</v>
      </c>
      <c r="E231" s="118">
        <v>1147071184</v>
      </c>
      <c r="F231" s="4" t="s">
        <v>230</v>
      </c>
      <c r="G231" s="206">
        <v>43116</v>
      </c>
      <c r="H231" s="164">
        <v>923770253.59000003</v>
      </c>
      <c r="I231" s="39">
        <f>138.85/111.82</f>
        <v>1.2417277767841173</v>
      </c>
      <c r="J231" s="75" t="s">
        <v>231</v>
      </c>
      <c r="K231" s="212">
        <f>+E231/I231</f>
        <v>923770254.19431043</v>
      </c>
      <c r="L231" s="173" t="s">
        <v>178</v>
      </c>
      <c r="M231" s="1" t="s">
        <v>986</v>
      </c>
      <c r="N231" s="217">
        <f>+H231-K231+N230</f>
        <v>-3.1360572576522827</v>
      </c>
    </row>
    <row r="232" spans="1:18" ht="15" x14ac:dyDescent="0.25">
      <c r="A232" s="178" t="s">
        <v>534</v>
      </c>
      <c r="B232" s="353" t="s">
        <v>151</v>
      </c>
      <c r="C232" s="158" t="s">
        <v>51</v>
      </c>
      <c r="D232" s="55" t="s">
        <v>143</v>
      </c>
      <c r="E232" s="118">
        <v>1154258450</v>
      </c>
      <c r="F232" s="4" t="s">
        <v>232</v>
      </c>
      <c r="G232" s="206">
        <v>43150</v>
      </c>
      <c r="H232" s="164">
        <v>923770253.59000003</v>
      </c>
      <c r="I232" s="39">
        <f>139.72/111.82</f>
        <v>1.2495081380790556</v>
      </c>
      <c r="J232" s="75" t="s">
        <v>233</v>
      </c>
      <c r="K232" s="212">
        <f>+E232/I232</f>
        <v>923770253.9292872</v>
      </c>
      <c r="L232" s="173" t="s">
        <v>178</v>
      </c>
      <c r="M232" s="1" t="s">
        <v>966</v>
      </c>
      <c r="N232" s="217">
        <f>+H232-K232+N231</f>
        <v>-3.4753444194793701</v>
      </c>
    </row>
    <row r="233" spans="1:18" ht="15" x14ac:dyDescent="0.25">
      <c r="A233" s="178" t="s">
        <v>534</v>
      </c>
      <c r="B233" s="353" t="s">
        <v>179</v>
      </c>
      <c r="C233" s="158" t="s">
        <v>51</v>
      </c>
      <c r="D233" s="55" t="s">
        <v>143</v>
      </c>
      <c r="E233" s="118">
        <v>1162437063</v>
      </c>
      <c r="F233" s="4" t="s">
        <v>234</v>
      </c>
      <c r="G233" s="206">
        <v>43171</v>
      </c>
      <c r="H233" s="164">
        <v>923770253.59000003</v>
      </c>
      <c r="I233" s="39">
        <f>140.71/111.82</f>
        <v>1.2583616526560546</v>
      </c>
      <c r="J233" s="75" t="s">
        <v>235</v>
      </c>
      <c r="K233" s="212">
        <f>+E233/I233</f>
        <v>923770253.60429239</v>
      </c>
      <c r="L233" s="173" t="s">
        <v>178</v>
      </c>
      <c r="M233" s="1" t="s">
        <v>985</v>
      </c>
      <c r="N233" s="217">
        <f>+H233-K233+N232</f>
        <v>-3.4896367788314819</v>
      </c>
    </row>
    <row r="234" spans="1:18" ht="15" x14ac:dyDescent="0.25">
      <c r="A234" s="178" t="s">
        <v>534</v>
      </c>
      <c r="B234" s="353" t="s">
        <v>180</v>
      </c>
      <c r="C234" s="158" t="s">
        <v>51</v>
      </c>
      <c r="D234" s="55" t="s">
        <v>143</v>
      </c>
      <c r="E234" s="118">
        <v>1165245880</v>
      </c>
      <c r="F234" s="4" t="s">
        <v>236</v>
      </c>
      <c r="G234" s="206">
        <v>43209</v>
      </c>
      <c r="H234" s="164">
        <v>923770253.59000003</v>
      </c>
      <c r="I234" s="77">
        <f>141.05/111.82</f>
        <v>1.2614022536218925</v>
      </c>
      <c r="J234" s="75" t="s">
        <v>237</v>
      </c>
      <c r="K234" s="212">
        <f>+E234/I234</f>
        <v>923770253.82204878</v>
      </c>
      <c r="L234" s="173" t="s">
        <v>178</v>
      </c>
      <c r="M234" s="1" t="s">
        <v>984</v>
      </c>
      <c r="N234" s="217">
        <f>+H234-K234+N233</f>
        <v>-3.721685528755188</v>
      </c>
    </row>
    <row r="235" spans="1:18" ht="15" x14ac:dyDescent="0.25">
      <c r="A235" s="178" t="s">
        <v>534</v>
      </c>
      <c r="B235" s="353" t="s">
        <v>181</v>
      </c>
      <c r="C235" s="158" t="s">
        <v>51</v>
      </c>
      <c r="D235" s="55" t="s">
        <v>143</v>
      </c>
      <c r="E235" s="118">
        <v>1170615677</v>
      </c>
      <c r="F235" s="4" t="s">
        <v>293</v>
      </c>
      <c r="G235" s="206">
        <v>43237</v>
      </c>
      <c r="H235" s="164">
        <v>923770253.59000003</v>
      </c>
      <c r="I235" s="77">
        <f>141.7/111.82</f>
        <v>1.2672151672330532</v>
      </c>
      <c r="J235" s="75" t="s">
        <v>200</v>
      </c>
      <c r="K235" s="212">
        <f>+E235/I235</f>
        <v>923770254.07297099</v>
      </c>
      <c r="L235" s="173" t="s">
        <v>178</v>
      </c>
      <c r="M235" s="1" t="s">
        <v>962</v>
      </c>
      <c r="N235" s="217">
        <f>+H235-K235+N234</f>
        <v>-4.2046564817428589</v>
      </c>
    </row>
    <row r="236" spans="1:18" ht="15" x14ac:dyDescent="0.25">
      <c r="A236" s="178" t="s">
        <v>534</v>
      </c>
      <c r="B236" s="353" t="s">
        <v>182</v>
      </c>
      <c r="C236" s="158" t="s">
        <v>51</v>
      </c>
      <c r="D236" s="55" t="s">
        <v>143</v>
      </c>
      <c r="E236" s="118">
        <v>1173589718</v>
      </c>
      <c r="F236" s="4" t="s">
        <v>294</v>
      </c>
      <c r="G236" s="206">
        <v>43279</v>
      </c>
      <c r="H236" s="164">
        <v>923770253.59000003</v>
      </c>
      <c r="I236" s="77">
        <f>142.06/111.82</f>
        <v>1.2704346270792346</v>
      </c>
      <c r="J236" s="75" t="s">
        <v>295</v>
      </c>
      <c r="K236" s="212">
        <f>+E236/I236</f>
        <v>923770253.88399255</v>
      </c>
      <c r="L236" s="173" t="s">
        <v>178</v>
      </c>
      <c r="M236" s="1" t="s">
        <v>983</v>
      </c>
      <c r="N236" s="217">
        <f>+H236-K236+N235</f>
        <v>-4.498649001121521</v>
      </c>
    </row>
    <row r="237" spans="1:18" ht="15" x14ac:dyDescent="0.25">
      <c r="A237" s="178" t="s">
        <v>534</v>
      </c>
      <c r="B237" s="353" t="s">
        <v>183</v>
      </c>
      <c r="C237" s="158" t="s">
        <v>51</v>
      </c>
      <c r="D237" s="55" t="s">
        <v>143</v>
      </c>
      <c r="E237" s="118">
        <v>1175407188</v>
      </c>
      <c r="F237" s="4" t="s">
        <v>300</v>
      </c>
      <c r="G237" s="206">
        <v>43305</v>
      </c>
      <c r="H237" s="164">
        <v>923770253.59000003</v>
      </c>
      <c r="I237" s="77">
        <f>142.28/111.82</f>
        <v>1.272402074763012</v>
      </c>
      <c r="J237" s="75" t="s">
        <v>301</v>
      </c>
      <c r="K237" s="212">
        <f>+E237/I237</f>
        <v>923770254.16193414</v>
      </c>
      <c r="L237" s="173" t="s">
        <v>178</v>
      </c>
      <c r="M237" s="1" t="s">
        <v>960</v>
      </c>
      <c r="N237" s="217">
        <f>+H237-K237+N236</f>
        <v>-5.0705831050872803</v>
      </c>
    </row>
    <row r="238" spans="1:18" ht="15" x14ac:dyDescent="0.25">
      <c r="A238" s="178" t="s">
        <v>534</v>
      </c>
      <c r="B238" s="353" t="s">
        <v>184</v>
      </c>
      <c r="C238" s="158" t="s">
        <v>51</v>
      </c>
      <c r="D238" s="55" t="s">
        <v>143</v>
      </c>
      <c r="E238" s="118">
        <v>1173920167</v>
      </c>
      <c r="F238" s="4" t="s">
        <v>303</v>
      </c>
      <c r="G238" s="206">
        <v>43333</v>
      </c>
      <c r="H238" s="164">
        <v>923770253.59000003</v>
      </c>
      <c r="I238" s="77">
        <f>142.1/111.82</f>
        <v>1.2707923448399214</v>
      </c>
      <c r="J238" s="75" t="s">
        <v>304</v>
      </c>
      <c r="K238" s="212">
        <f>+E238/I238</f>
        <v>923770253.86305404</v>
      </c>
      <c r="L238" s="173" t="s">
        <v>178</v>
      </c>
      <c r="M238" s="1" t="s">
        <v>982</v>
      </c>
      <c r="N238" s="217">
        <f>+H238-K238+N237</f>
        <v>-5.3436371088027954</v>
      </c>
    </row>
    <row r="239" spans="1:18" ht="28.5" x14ac:dyDescent="0.25">
      <c r="A239" s="178" t="s">
        <v>534</v>
      </c>
      <c r="B239" s="353" t="s">
        <v>186</v>
      </c>
      <c r="C239" s="158" t="s">
        <v>51</v>
      </c>
      <c r="D239" s="55" t="s">
        <v>143</v>
      </c>
      <c r="E239" s="118">
        <v>1177224657</v>
      </c>
      <c r="F239" s="4" t="s">
        <v>314</v>
      </c>
      <c r="G239" s="206">
        <v>43384</v>
      </c>
      <c r="H239" s="164">
        <v>923770253.59000003</v>
      </c>
      <c r="I239" s="77">
        <f>142.5/111.82</f>
        <v>1.2743695224467895</v>
      </c>
      <c r="J239" s="75" t="s">
        <v>317</v>
      </c>
      <c r="K239" s="212">
        <f>+E239/I239</f>
        <v>923770253.65431583</v>
      </c>
      <c r="L239" s="173" t="s">
        <v>664</v>
      </c>
      <c r="M239" s="1" t="s">
        <v>957</v>
      </c>
      <c r="N239" s="217">
        <f>+H239-K239+N238</f>
        <v>-5.4079529047012329</v>
      </c>
    </row>
    <row r="240" spans="1:18" ht="15" x14ac:dyDescent="0.25">
      <c r="A240" s="178" t="s">
        <v>534</v>
      </c>
      <c r="B240" s="353" t="s">
        <v>188</v>
      </c>
      <c r="C240" s="158" t="s">
        <v>51</v>
      </c>
      <c r="D240" s="55" t="s">
        <v>143</v>
      </c>
      <c r="E240" s="118">
        <v>1177224657</v>
      </c>
      <c r="F240" s="4" t="s">
        <v>318</v>
      </c>
      <c r="G240" s="206">
        <v>43384</v>
      </c>
      <c r="H240" s="164">
        <v>923770253.59000003</v>
      </c>
      <c r="I240" s="77">
        <f>142.5/111.82</f>
        <v>1.2743695224467895</v>
      </c>
      <c r="J240" s="75" t="s">
        <v>319</v>
      </c>
      <c r="K240" s="212">
        <f>+E240/I240</f>
        <v>923770253.65431583</v>
      </c>
      <c r="L240" s="173" t="s">
        <v>178</v>
      </c>
      <c r="M240" s="1" t="s">
        <v>957</v>
      </c>
      <c r="N240" s="217">
        <f>+H240-K240+N239</f>
        <v>-5.4722687005996704</v>
      </c>
    </row>
    <row r="241" spans="1:14" ht="15" x14ac:dyDescent="0.25">
      <c r="A241" s="178" t="s">
        <v>534</v>
      </c>
      <c r="B241" s="353" t="s">
        <v>190</v>
      </c>
      <c r="C241" s="158" t="s">
        <v>51</v>
      </c>
      <c r="D241" s="55" t="s">
        <v>143</v>
      </c>
      <c r="E241" s="118">
        <v>1178629066</v>
      </c>
      <c r="F241" s="4" t="s">
        <v>322</v>
      </c>
      <c r="G241" s="206">
        <v>43431</v>
      </c>
      <c r="H241" s="164">
        <v>923770253.59000003</v>
      </c>
      <c r="I241" s="77">
        <f>142.67/111.82</f>
        <v>1.2758898229297084</v>
      </c>
      <c r="J241" s="75" t="s">
        <v>319</v>
      </c>
      <c r="K241" s="212">
        <f>+E241/I241</f>
        <v>923770254.15378153</v>
      </c>
      <c r="L241" s="173" t="s">
        <v>178</v>
      </c>
      <c r="M241" s="1" t="s">
        <v>955</v>
      </c>
      <c r="N241" s="217">
        <f>+H241-K241+N240</f>
        <v>-6.0360502004623413</v>
      </c>
    </row>
    <row r="242" spans="1:14" ht="15" x14ac:dyDescent="0.25">
      <c r="A242" s="178" t="s">
        <v>534</v>
      </c>
      <c r="B242" s="353" t="s">
        <v>192</v>
      </c>
      <c r="C242" s="158" t="s">
        <v>51</v>
      </c>
      <c r="D242" s="55" t="s">
        <v>143</v>
      </c>
      <c r="E242" s="118">
        <v>1180033474</v>
      </c>
      <c r="F242" s="4" t="s">
        <v>330</v>
      </c>
      <c r="G242" s="206">
        <v>43445</v>
      </c>
      <c r="H242" s="164">
        <v>923770253.59000003</v>
      </c>
      <c r="I242" s="77">
        <f>142.84/111.82</f>
        <v>1.2774101234126276</v>
      </c>
      <c r="J242" s="75" t="s">
        <v>329</v>
      </c>
      <c r="K242" s="212">
        <f>+E242/I242</f>
        <v>923770253.86922419</v>
      </c>
      <c r="L242" s="173" t="s">
        <v>178</v>
      </c>
      <c r="M242" s="1" t="s">
        <v>981</v>
      </c>
      <c r="N242" s="217">
        <f>+H242-K242+N241</f>
        <v>-6.3152743577957153</v>
      </c>
    </row>
    <row r="243" spans="1:14" ht="15" x14ac:dyDescent="0.25">
      <c r="A243" s="178" t="s">
        <v>534</v>
      </c>
      <c r="B243" s="353" t="s">
        <v>246</v>
      </c>
      <c r="C243" s="158" t="s">
        <v>51</v>
      </c>
      <c r="D243" s="55" t="s">
        <v>143</v>
      </c>
      <c r="E243" s="118">
        <v>1180033474</v>
      </c>
      <c r="F243" s="4" t="s">
        <v>331</v>
      </c>
      <c r="G243" s="206">
        <v>43445</v>
      </c>
      <c r="H243" s="164">
        <v>923770253.59000003</v>
      </c>
      <c r="I243" s="77">
        <f>142.84/111.82</f>
        <v>1.2774101234126276</v>
      </c>
      <c r="J243" s="75" t="s">
        <v>329</v>
      </c>
      <c r="K243" s="212">
        <f>+E243/I243</f>
        <v>923770253.86922419</v>
      </c>
      <c r="L243" s="173" t="s">
        <v>178</v>
      </c>
      <c r="M243" s="1" t="s">
        <v>981</v>
      </c>
      <c r="N243" s="217">
        <f>+H243-K243+N242</f>
        <v>-6.5944985151290894</v>
      </c>
    </row>
    <row r="244" spans="1:14" ht="15" x14ac:dyDescent="0.25">
      <c r="A244" s="178" t="s">
        <v>534</v>
      </c>
      <c r="B244" s="353" t="s">
        <v>247</v>
      </c>
      <c r="C244" s="158" t="s">
        <v>51</v>
      </c>
      <c r="D244" s="55" t="s">
        <v>143</v>
      </c>
      <c r="E244" s="118">
        <v>1190690455</v>
      </c>
      <c r="F244" s="4" t="s">
        <v>339</v>
      </c>
      <c r="G244" s="206">
        <v>43515</v>
      </c>
      <c r="H244" s="164">
        <v>923770253.59000003</v>
      </c>
      <c r="I244" s="77">
        <f>100.6/78.05</f>
        <v>1.2889173606662396</v>
      </c>
      <c r="J244" s="75" t="s">
        <v>340</v>
      </c>
      <c r="K244" s="212">
        <f>+E244/I244</f>
        <v>923791153.20825052</v>
      </c>
      <c r="L244" s="173" t="s">
        <v>178</v>
      </c>
      <c r="M244" s="1" t="s">
        <v>980</v>
      </c>
      <c r="N244" s="217">
        <f>+H244-K244+N243</f>
        <v>-20906.212749004364</v>
      </c>
    </row>
    <row r="245" spans="1:14" ht="15" x14ac:dyDescent="0.25">
      <c r="A245" s="178" t="s">
        <v>534</v>
      </c>
      <c r="B245" s="353" t="s">
        <v>248</v>
      </c>
      <c r="C245" s="158" t="s">
        <v>51</v>
      </c>
      <c r="D245" s="55" t="s">
        <v>143</v>
      </c>
      <c r="E245" s="118">
        <v>1197547273</v>
      </c>
      <c r="F245" s="4" t="s">
        <v>344</v>
      </c>
      <c r="G245" s="206">
        <v>43544</v>
      </c>
      <c r="H245" s="164">
        <v>923770253.59000003</v>
      </c>
      <c r="I245" s="77">
        <f>101.18/78.05</f>
        <v>1.2963484945547727</v>
      </c>
      <c r="J245" s="75" t="s">
        <v>345</v>
      </c>
      <c r="K245" s="212">
        <f>+E245/I245</f>
        <v>923784983.76803708</v>
      </c>
      <c r="L245" s="173" t="s">
        <v>178</v>
      </c>
      <c r="M245" s="1" t="s">
        <v>979</v>
      </c>
      <c r="N245" s="217">
        <f>+H245-K245+N244</f>
        <v>-35636.39078605175</v>
      </c>
    </row>
    <row r="246" spans="1:14" ht="15" x14ac:dyDescent="0.25">
      <c r="A246" s="178" t="s">
        <v>534</v>
      </c>
      <c r="B246" s="353" t="s">
        <v>249</v>
      </c>
      <c r="C246" s="158" t="s">
        <v>51</v>
      </c>
      <c r="D246" s="55" t="s">
        <v>143</v>
      </c>
      <c r="E246" s="118">
        <v>1202759891</v>
      </c>
      <c r="F246" s="4" t="s">
        <v>400</v>
      </c>
      <c r="G246" s="206">
        <v>43580</v>
      </c>
      <c r="H246" s="164">
        <v>923770253.59000003</v>
      </c>
      <c r="I246" s="77">
        <f>101.62/78.05</f>
        <v>1.3019859064702115</v>
      </c>
      <c r="J246" s="75" t="s">
        <v>347</v>
      </c>
      <c r="K246" s="212">
        <f>+E246/I246</f>
        <v>923788717.6987797</v>
      </c>
      <c r="L246" s="173" t="s">
        <v>178</v>
      </c>
      <c r="N246" s="217">
        <f>+H246-K246+N245</f>
        <v>-54100.499565720558</v>
      </c>
    </row>
    <row r="247" spans="1:14" ht="42.75" x14ac:dyDescent="0.25">
      <c r="A247" s="178" t="s">
        <v>534</v>
      </c>
      <c r="B247" s="353" t="s">
        <v>250</v>
      </c>
      <c r="C247" s="158" t="s">
        <v>51</v>
      </c>
      <c r="D247" s="55" t="s">
        <v>143</v>
      </c>
      <c r="E247" s="118">
        <v>1208653662.2483025</v>
      </c>
      <c r="F247" s="205" t="s">
        <v>420</v>
      </c>
      <c r="G247" s="179">
        <v>43612</v>
      </c>
      <c r="H247" s="164">
        <v>923770254</v>
      </c>
      <c r="I247" s="77">
        <f>102.12/78.05</f>
        <v>1.3083920563741192</v>
      </c>
      <c r="J247" s="75" t="s">
        <v>401</v>
      </c>
      <c r="K247" s="212">
        <f>+E247/I247</f>
        <v>923770254.00000012</v>
      </c>
      <c r="L247" s="173" t="s">
        <v>456</v>
      </c>
      <c r="M247" s="1" t="s">
        <v>978</v>
      </c>
      <c r="N247" s="217">
        <f>+H247-K247+N246</f>
        <v>-54100.499565839767</v>
      </c>
    </row>
    <row r="248" spans="1:14" ht="15" x14ac:dyDescent="0.25">
      <c r="A248" s="178" t="s">
        <v>534</v>
      </c>
      <c r="B248" s="353" t="s">
        <v>665</v>
      </c>
      <c r="C248" s="158" t="s">
        <v>51</v>
      </c>
      <c r="D248" s="55" t="s">
        <v>143</v>
      </c>
      <c r="E248" s="118">
        <v>1208653662.2483025</v>
      </c>
      <c r="F248" s="205"/>
      <c r="G248" s="179">
        <v>43612</v>
      </c>
      <c r="H248" s="164">
        <v>923770254</v>
      </c>
      <c r="I248" s="77">
        <f>102.12/78.05</f>
        <v>1.3083920563741192</v>
      </c>
      <c r="J248" s="75" t="s">
        <v>401</v>
      </c>
      <c r="K248" s="212">
        <f>+E248/I248</f>
        <v>923770254.00000012</v>
      </c>
      <c r="L248" s="173"/>
      <c r="M248" s="1" t="s">
        <v>978</v>
      </c>
      <c r="N248" s="217">
        <f>+H248-K248+N247</f>
        <v>-54100.499565958977</v>
      </c>
    </row>
    <row r="249" spans="1:14" ht="15" x14ac:dyDescent="0.25">
      <c r="A249" s="178" t="s">
        <v>534</v>
      </c>
      <c r="B249" s="353" t="s">
        <v>666</v>
      </c>
      <c r="C249" s="158" t="s">
        <v>51</v>
      </c>
      <c r="D249" s="55" t="s">
        <v>143</v>
      </c>
      <c r="E249" s="118">
        <v>1104224629.5033953</v>
      </c>
      <c r="F249" s="205"/>
      <c r="G249" s="179">
        <v>43612</v>
      </c>
      <c r="H249" s="164">
        <v>852687174</v>
      </c>
      <c r="I249" s="77">
        <f>102.12/78.05</f>
        <v>1.3083920563741192</v>
      </c>
      <c r="J249" s="75" t="s">
        <v>401</v>
      </c>
      <c r="K249" s="212">
        <f>+E249/I249</f>
        <v>843955467.41813552</v>
      </c>
      <c r="L249" s="173"/>
      <c r="M249" s="1" t="s">
        <v>978</v>
      </c>
      <c r="N249" s="217">
        <f>+H249-K249+N248</f>
        <v>8677606.0822985172</v>
      </c>
    </row>
    <row r="250" spans="1:14" ht="28.5" x14ac:dyDescent="0.25">
      <c r="A250" s="178" t="s">
        <v>534</v>
      </c>
      <c r="B250" s="353" t="s">
        <v>667</v>
      </c>
      <c r="C250" s="158" t="s">
        <v>51</v>
      </c>
      <c r="D250" s="55" t="s">
        <v>143</v>
      </c>
      <c r="E250" s="118">
        <v>11552029.939495197</v>
      </c>
      <c r="F250" s="4" t="s">
        <v>668</v>
      </c>
      <c r="G250" s="206">
        <v>43748</v>
      </c>
      <c r="H250" s="164"/>
      <c r="I250" s="77">
        <f>103.26/78.05</f>
        <v>1.322998078155029</v>
      </c>
      <c r="J250" s="75" t="s">
        <v>461</v>
      </c>
      <c r="K250" s="212">
        <f>+E250/I250</f>
        <v>8731705.7599999998</v>
      </c>
      <c r="L250" s="173" t="s">
        <v>669</v>
      </c>
      <c r="M250" s="1" t="s">
        <v>977</v>
      </c>
      <c r="N250" s="217">
        <f>+H250-K250+N249</f>
        <v>-54099.677701482549</v>
      </c>
    </row>
    <row r="251" spans="1:14" ht="42.75" x14ac:dyDescent="0.25">
      <c r="A251" s="178" t="s">
        <v>534</v>
      </c>
      <c r="B251" s="353" t="s">
        <v>427</v>
      </c>
      <c r="C251" s="158" t="s">
        <v>51</v>
      </c>
      <c r="D251" s="55" t="s">
        <v>143</v>
      </c>
      <c r="E251" s="118">
        <v>1128103492.4694428</v>
      </c>
      <c r="F251" s="4" t="s">
        <v>428</v>
      </c>
      <c r="G251" s="206">
        <v>43748</v>
      </c>
      <c r="H251" s="164">
        <v>852687174</v>
      </c>
      <c r="I251" s="77">
        <f>103.26/78.05</f>
        <v>1.322998078155029</v>
      </c>
      <c r="J251" s="75" t="s">
        <v>461</v>
      </c>
      <c r="K251" s="212">
        <f>+E251/I251</f>
        <v>852687174</v>
      </c>
      <c r="L251" s="173" t="s">
        <v>462</v>
      </c>
      <c r="M251" s="1" t="s">
        <v>977</v>
      </c>
      <c r="N251" s="217">
        <f>+H251-K251+N250</f>
        <v>-54099.677701482549</v>
      </c>
    </row>
    <row r="252" spans="1:14" ht="15" x14ac:dyDescent="0.25">
      <c r="A252" s="178" t="s">
        <v>534</v>
      </c>
      <c r="B252" s="353" t="s">
        <v>457</v>
      </c>
      <c r="C252" s="158" t="s">
        <v>51</v>
      </c>
      <c r="D252" s="55" t="s">
        <v>143</v>
      </c>
      <c r="E252" s="118">
        <v>1128103492.4694428</v>
      </c>
      <c r="F252" s="4" t="s">
        <v>458</v>
      </c>
      <c r="G252" s="206">
        <v>43748</v>
      </c>
      <c r="H252" s="164">
        <v>852687174</v>
      </c>
      <c r="I252" s="77">
        <f>103.26/78.05</f>
        <v>1.322998078155029</v>
      </c>
      <c r="J252" s="75" t="s">
        <v>461</v>
      </c>
      <c r="K252" s="212">
        <f>+E252/I252</f>
        <v>852687174</v>
      </c>
      <c r="L252" s="173"/>
      <c r="M252" s="1" t="s">
        <v>977</v>
      </c>
      <c r="N252" s="217">
        <f>+H252-K252+N251</f>
        <v>-54099.677701482549</v>
      </c>
    </row>
    <row r="253" spans="1:14" ht="15" x14ac:dyDescent="0.25">
      <c r="A253" s="178" t="s">
        <v>534</v>
      </c>
      <c r="B253" s="353" t="s">
        <v>459</v>
      </c>
      <c r="C253" s="158" t="s">
        <v>51</v>
      </c>
      <c r="D253" s="55" t="s">
        <v>143</v>
      </c>
      <c r="E253" s="118">
        <v>1128103492.4694428</v>
      </c>
      <c r="F253" s="4" t="s">
        <v>460</v>
      </c>
      <c r="G253" s="206">
        <v>43748</v>
      </c>
      <c r="H253" s="164">
        <v>852687174</v>
      </c>
      <c r="I253" s="77">
        <f>103.26/78.05</f>
        <v>1.322998078155029</v>
      </c>
      <c r="J253" s="75" t="s">
        <v>461</v>
      </c>
      <c r="K253" s="212">
        <f>+E253/I253</f>
        <v>852687174</v>
      </c>
      <c r="L253" s="173"/>
      <c r="M253" s="1" t="s">
        <v>977</v>
      </c>
      <c r="N253" s="217">
        <f>+H253-K253+N252</f>
        <v>-54099.677701482549</v>
      </c>
    </row>
    <row r="254" spans="1:14" ht="15" x14ac:dyDescent="0.25">
      <c r="A254" s="178" t="s">
        <v>534</v>
      </c>
      <c r="B254" s="353" t="s">
        <v>463</v>
      </c>
      <c r="C254" s="158" t="s">
        <v>51</v>
      </c>
      <c r="D254" s="55" t="s">
        <v>143</v>
      </c>
      <c r="E254" s="118">
        <v>1128103492.4694428</v>
      </c>
      <c r="F254" s="4" t="s">
        <v>464</v>
      </c>
      <c r="G254" s="206">
        <v>43748</v>
      </c>
      <c r="H254" s="164">
        <v>852687174</v>
      </c>
      <c r="I254" s="77">
        <f>103.26/78.05</f>
        <v>1.322998078155029</v>
      </c>
      <c r="J254" s="75" t="s">
        <v>461</v>
      </c>
      <c r="K254" s="212">
        <f>+E254/I254</f>
        <v>852687174</v>
      </c>
      <c r="L254" s="173"/>
      <c r="M254" s="1" t="s">
        <v>977</v>
      </c>
      <c r="N254" s="217">
        <f>+H254-K254+N253</f>
        <v>-54099.677701482549</v>
      </c>
    </row>
    <row r="255" spans="1:14" ht="15" x14ac:dyDescent="0.25">
      <c r="A255" s="178" t="s">
        <v>534</v>
      </c>
      <c r="B255" s="353" t="s">
        <v>465</v>
      </c>
      <c r="C255" s="158" t="s">
        <v>51</v>
      </c>
      <c r="D255" s="55" t="s">
        <v>143</v>
      </c>
      <c r="E255" s="118">
        <v>1128103492.4694428</v>
      </c>
      <c r="F255" s="4" t="s">
        <v>466</v>
      </c>
      <c r="G255" s="206">
        <v>43748</v>
      </c>
      <c r="H255" s="164">
        <v>852687174</v>
      </c>
      <c r="I255" s="77">
        <f>103.26/78.05</f>
        <v>1.322998078155029</v>
      </c>
      <c r="J255" s="75" t="s">
        <v>461</v>
      </c>
      <c r="K255" s="212">
        <f>+E255/I255</f>
        <v>852687174</v>
      </c>
      <c r="L255" s="173"/>
      <c r="M255" s="1" t="s">
        <v>977</v>
      </c>
      <c r="N255" s="217">
        <f>+H255-K255+N254</f>
        <v>-54099.677701482549</v>
      </c>
    </row>
    <row r="256" spans="1:14" ht="15" x14ac:dyDescent="0.25">
      <c r="A256" s="178" t="s">
        <v>534</v>
      </c>
      <c r="B256" s="353" t="s">
        <v>670</v>
      </c>
      <c r="C256" s="158" t="s">
        <v>51</v>
      </c>
      <c r="D256" s="55" t="s">
        <v>143</v>
      </c>
      <c r="E256" s="118">
        <f>142220.912723917</f>
        <v>142220.91272391699</v>
      </c>
      <c r="F256" s="4"/>
      <c r="G256" s="206">
        <v>43748</v>
      </c>
      <c r="H256" s="164"/>
      <c r="I256" s="77">
        <f>103.26/78.05</f>
        <v>1.322998078155029</v>
      </c>
      <c r="J256" s="75" t="s">
        <v>461</v>
      </c>
      <c r="K256" s="212">
        <f>+E256/I256</f>
        <v>107498.95640230215</v>
      </c>
      <c r="L256" s="173"/>
      <c r="M256" s="1" t="s">
        <v>977</v>
      </c>
      <c r="N256" s="217">
        <f>+H256-K256+N255</f>
        <v>-161598.63410378469</v>
      </c>
    </row>
    <row r="257" spans="1:18" ht="15" x14ac:dyDescent="0.25">
      <c r="A257" s="178" t="s">
        <v>534</v>
      </c>
      <c r="B257" s="353" t="s">
        <v>671</v>
      </c>
      <c r="C257" s="158" t="s">
        <v>51</v>
      </c>
      <c r="D257" s="55" t="s">
        <v>143</v>
      </c>
      <c r="E257" s="118">
        <v>1134002930</v>
      </c>
      <c r="F257" s="4" t="s">
        <v>672</v>
      </c>
      <c r="G257" s="206">
        <v>43844</v>
      </c>
      <c r="H257" s="164">
        <v>852687174</v>
      </c>
      <c r="I257" s="77">
        <f>103.8/78.05</f>
        <v>1.3299167200512492</v>
      </c>
      <c r="J257" s="75" t="s">
        <v>472</v>
      </c>
      <c r="K257" s="212">
        <f>+E257/I257</f>
        <v>852687174.24373794</v>
      </c>
      <c r="L257" s="173" t="s">
        <v>673</v>
      </c>
      <c r="M257" s="1" t="s">
        <v>976</v>
      </c>
      <c r="N257" s="217">
        <f>+H257-K257+N256</f>
        <v>-161598.87784172071</v>
      </c>
    </row>
    <row r="258" spans="1:18" ht="28.5" x14ac:dyDescent="0.25">
      <c r="A258" s="178" t="s">
        <v>534</v>
      </c>
      <c r="B258" s="353" t="s">
        <v>674</v>
      </c>
      <c r="C258" s="158" t="s">
        <v>51</v>
      </c>
      <c r="D258" s="55" t="s">
        <v>143</v>
      </c>
      <c r="E258" s="118">
        <v>1139221904.97</v>
      </c>
      <c r="F258" s="4" t="s">
        <v>675</v>
      </c>
      <c r="G258" s="206">
        <v>43893</v>
      </c>
      <c r="H258" s="164">
        <v>852687174</v>
      </c>
      <c r="I258" s="77">
        <f>104.24/78.05</f>
        <v>1.3355541319666879</v>
      </c>
      <c r="J258" s="75" t="s">
        <v>676</v>
      </c>
      <c r="K258" s="212">
        <f>+E258/I258</f>
        <v>852995679.99720371</v>
      </c>
      <c r="L258" s="173" t="s">
        <v>677</v>
      </c>
      <c r="M258" s="1" t="s">
        <v>975</v>
      </c>
      <c r="N258" s="217">
        <f>+H258-K258+N257</f>
        <v>-470104.8750454284</v>
      </c>
    </row>
    <row r="259" spans="1:18" ht="15" x14ac:dyDescent="0.25">
      <c r="A259" s="178" t="s">
        <v>534</v>
      </c>
      <c r="B259" s="353" t="s">
        <v>678</v>
      </c>
      <c r="C259" s="158" t="s">
        <v>51</v>
      </c>
      <c r="D259" s="55" t="s">
        <v>143</v>
      </c>
      <c r="E259" s="118">
        <v>1146457297</v>
      </c>
      <c r="F259" s="4" t="s">
        <v>679</v>
      </c>
      <c r="G259" s="206">
        <v>43906</v>
      </c>
      <c r="H259" s="164">
        <v>852687174</v>
      </c>
      <c r="I259" s="77">
        <f>104.94/78.05</f>
        <v>1.3445227418321588</v>
      </c>
      <c r="J259" s="75" t="s">
        <v>680</v>
      </c>
      <c r="K259" s="212">
        <f>+E259/I259</f>
        <v>852687173.91700017</v>
      </c>
      <c r="L259" s="173" t="s">
        <v>681</v>
      </c>
      <c r="M259" s="1" t="s">
        <v>974</v>
      </c>
      <c r="N259" s="217">
        <f>+H259-K259+N258</f>
        <v>-470104.79204560292</v>
      </c>
    </row>
    <row r="260" spans="1:18" ht="15" x14ac:dyDescent="0.25">
      <c r="A260" s="178" t="s">
        <v>534</v>
      </c>
      <c r="B260" s="353" t="s">
        <v>682</v>
      </c>
      <c r="C260" s="158" t="s">
        <v>51</v>
      </c>
      <c r="D260" s="55" t="s">
        <v>143</v>
      </c>
      <c r="E260" s="118">
        <v>1159384899</v>
      </c>
      <c r="F260" s="4" t="s">
        <v>683</v>
      </c>
      <c r="G260" s="206">
        <v>43935</v>
      </c>
      <c r="H260" s="164">
        <v>852687174</v>
      </c>
      <c r="I260" s="77">
        <f>105.53/78.05</f>
        <v>1.35208199871877</v>
      </c>
      <c r="J260" s="75" t="s">
        <v>684</v>
      </c>
      <c r="K260" s="212">
        <f>+E260/I260</f>
        <v>857481203.13607502</v>
      </c>
      <c r="L260" s="173" t="s">
        <v>685</v>
      </c>
      <c r="M260" s="1" t="s">
        <v>973</v>
      </c>
      <c r="N260" s="217">
        <f>+H260-K260+N259</f>
        <v>-5264133.9281206224</v>
      </c>
    </row>
    <row r="261" spans="1:18" ht="15" x14ac:dyDescent="0.25">
      <c r="A261" s="178" t="s">
        <v>534</v>
      </c>
      <c r="B261" s="353" t="s">
        <v>686</v>
      </c>
      <c r="C261" s="158" t="s">
        <v>51</v>
      </c>
      <c r="D261" s="55" t="s">
        <v>143</v>
      </c>
      <c r="E261" s="118">
        <v>1154760208.74</v>
      </c>
      <c r="F261" s="4" t="s">
        <v>687</v>
      </c>
      <c r="G261" s="206">
        <v>43973</v>
      </c>
      <c r="H261" s="164">
        <v>852687174</v>
      </c>
      <c r="I261" s="77">
        <f>[26]IPC!$S$13/78.05</f>
        <v>1.3542600896860988</v>
      </c>
      <c r="J261" s="75" t="s">
        <v>688</v>
      </c>
      <c r="K261" s="212">
        <f>+E261/I261</f>
        <v>852687174.00337744</v>
      </c>
      <c r="L261" s="173" t="s">
        <v>689</v>
      </c>
      <c r="M261" s="1" t="s">
        <v>972</v>
      </c>
      <c r="N261" s="217">
        <f>+H261-K261+N260</f>
        <v>-5264133.93149806</v>
      </c>
    </row>
    <row r="262" spans="1:18" ht="15" x14ac:dyDescent="0.25">
      <c r="A262" s="178" t="s">
        <v>534</v>
      </c>
      <c r="B262" s="353" t="s">
        <v>690</v>
      </c>
      <c r="C262" s="158" t="s">
        <v>51</v>
      </c>
      <c r="D262" s="55" t="s">
        <v>143</v>
      </c>
      <c r="E262" s="162">
        <v>1151045748.27</v>
      </c>
      <c r="F262" s="4" t="s">
        <v>691</v>
      </c>
      <c r="G262" s="206">
        <v>43998</v>
      </c>
      <c r="H262" s="164">
        <v>852687174</v>
      </c>
      <c r="I262" s="77">
        <f>[26]IPC!$S$14/78.05</f>
        <v>1.3499039077514414</v>
      </c>
      <c r="J262" s="75" t="s">
        <v>692</v>
      </c>
      <c r="K262" s="212">
        <f>+E262/I262</f>
        <v>852687173.99841964</v>
      </c>
      <c r="L262" s="173" t="s">
        <v>693</v>
      </c>
      <c r="M262" s="1" t="s">
        <v>971</v>
      </c>
      <c r="N262" s="217">
        <f>+H262-K262+N261</f>
        <v>-5264133.9299177025</v>
      </c>
    </row>
    <row r="263" spans="1:18" ht="15" x14ac:dyDescent="0.25">
      <c r="A263" s="178" t="s">
        <v>534</v>
      </c>
      <c r="B263" s="353" t="s">
        <v>694</v>
      </c>
      <c r="C263" s="158" t="s">
        <v>51</v>
      </c>
      <c r="D263" s="55" t="s">
        <v>143</v>
      </c>
      <c r="E263" s="162">
        <v>625016441</v>
      </c>
      <c r="F263" s="4" t="s">
        <v>695</v>
      </c>
      <c r="G263" s="206">
        <v>44026</v>
      </c>
      <c r="H263" s="164">
        <v>464728334</v>
      </c>
      <c r="I263" s="77">
        <f>[26]IPC!$S$15/78.05</f>
        <v>1.3449071108263935</v>
      </c>
      <c r="J263" s="75" t="s">
        <v>696</v>
      </c>
      <c r="K263" s="212">
        <f>+E263/I263</f>
        <v>464728334.0006668</v>
      </c>
      <c r="L263" s="173" t="s">
        <v>697</v>
      </c>
      <c r="M263" s="1" t="s">
        <v>970</v>
      </c>
      <c r="N263" s="217">
        <f>+H263-K263+N262</f>
        <v>-5264133.9305844996</v>
      </c>
    </row>
    <row r="264" spans="1:18" ht="15" x14ac:dyDescent="0.25">
      <c r="A264" s="178" t="s">
        <v>534</v>
      </c>
      <c r="B264" s="353" t="s">
        <v>842</v>
      </c>
      <c r="C264" s="158" t="s">
        <v>51</v>
      </c>
      <c r="D264" s="55" t="s">
        <v>143</v>
      </c>
      <c r="E264" s="162">
        <v>625016441</v>
      </c>
      <c r="F264" s="4" t="s">
        <v>841</v>
      </c>
      <c r="G264" s="206">
        <v>44068</v>
      </c>
      <c r="H264" s="164">
        <v>464728334</v>
      </c>
      <c r="I264" s="77">
        <f>[26]IPC!$S$16/78.05</f>
        <v>1.3449071108263935</v>
      </c>
      <c r="J264" s="75" t="s">
        <v>840</v>
      </c>
      <c r="K264" s="212">
        <f>+E264/I264</f>
        <v>464728334.0006668</v>
      </c>
      <c r="L264" s="173" t="s">
        <v>839</v>
      </c>
      <c r="M264" s="1" t="s">
        <v>838</v>
      </c>
      <c r="N264" s="217">
        <f>+H264-K264+N263</f>
        <v>-5264133.9312512968</v>
      </c>
    </row>
    <row r="265" spans="1:18" ht="15" x14ac:dyDescent="0.25">
      <c r="A265" s="178" t="s">
        <v>534</v>
      </c>
      <c r="B265" s="353" t="s">
        <v>837</v>
      </c>
      <c r="C265" s="158" t="s">
        <v>51</v>
      </c>
      <c r="D265" s="55" t="s">
        <v>143</v>
      </c>
      <c r="E265" s="162">
        <v>624956989.61000001</v>
      </c>
      <c r="F265" s="4" t="s">
        <v>836</v>
      </c>
      <c r="G265" s="206">
        <v>44088</v>
      </c>
      <c r="H265" s="164">
        <v>464728334</v>
      </c>
      <c r="I265" s="77">
        <f>[26]IPC!$S$17/78.05</f>
        <v>1.3447789878283152</v>
      </c>
      <c r="J265" s="75" t="s">
        <v>835</v>
      </c>
      <c r="K265" s="212">
        <f>+E265/I265</f>
        <v>464728401.66787827</v>
      </c>
      <c r="L265" s="173" t="s">
        <v>834</v>
      </c>
      <c r="M265" s="1" t="s">
        <v>833</v>
      </c>
      <c r="N265" s="54"/>
    </row>
    <row r="266" spans="1:18" ht="15" x14ac:dyDescent="0.25">
      <c r="A266" s="178" t="s">
        <v>534</v>
      </c>
      <c r="B266" s="843" t="s">
        <v>832</v>
      </c>
      <c r="C266" s="158" t="s">
        <v>51</v>
      </c>
      <c r="D266" s="55" t="s">
        <v>143</v>
      </c>
      <c r="E266" s="162">
        <v>624956898.61000001</v>
      </c>
      <c r="F266" s="4" t="s">
        <v>831</v>
      </c>
      <c r="G266" s="206">
        <v>44118</v>
      </c>
      <c r="H266" s="845">
        <v>464728334</v>
      </c>
      <c r="I266" s="77">
        <f>[26]IPC!$S$18/78.05</f>
        <v>1.3490070467648945</v>
      </c>
      <c r="J266" s="75" t="s">
        <v>830</v>
      </c>
      <c r="K266" s="212">
        <f>+E266/I266</f>
        <v>463271782.09241611</v>
      </c>
      <c r="L266" s="173" t="s">
        <v>829</v>
      </c>
      <c r="M266" s="1" t="s">
        <v>828</v>
      </c>
    </row>
    <row r="267" spans="1:18" ht="15" x14ac:dyDescent="0.25">
      <c r="A267" s="178" t="s">
        <v>534</v>
      </c>
      <c r="B267" s="844"/>
      <c r="C267" s="158" t="s">
        <v>51</v>
      </c>
      <c r="D267" s="55" t="s">
        <v>143</v>
      </c>
      <c r="E267" s="162">
        <v>1964898</v>
      </c>
      <c r="F267" s="4" t="s">
        <v>885</v>
      </c>
      <c r="G267" s="206">
        <v>44134</v>
      </c>
      <c r="H267" s="846"/>
      <c r="I267" s="77">
        <f>[26]IPC!$S$18/78.05</f>
        <v>1.3490070467648945</v>
      </c>
      <c r="J267" s="75" t="s">
        <v>830</v>
      </c>
      <c r="K267" s="212">
        <f>+E267/I267</f>
        <v>1456551.3239623895</v>
      </c>
      <c r="L267" s="173" t="s">
        <v>884</v>
      </c>
      <c r="M267" s="1" t="s">
        <v>883</v>
      </c>
    </row>
    <row r="268" spans="1:18" ht="15" x14ac:dyDescent="0.25">
      <c r="A268" s="178"/>
      <c r="B268" s="353" t="s">
        <v>1097</v>
      </c>
      <c r="C268" s="158" t="s">
        <v>51</v>
      </c>
      <c r="D268" s="55" t="s">
        <v>143</v>
      </c>
      <c r="E268" s="162">
        <f>626564543.07-E276</f>
        <v>625671407.25999999</v>
      </c>
      <c r="F268" s="4" t="s">
        <v>1096</v>
      </c>
      <c r="G268" s="206">
        <v>44187</v>
      </c>
      <c r="H268" s="164">
        <v>464728334</v>
      </c>
      <c r="I268" s="77">
        <f>[26]IPC!$S$20/78.05</f>
        <v>1.3463164638052532</v>
      </c>
      <c r="J268" s="75" t="s">
        <v>1091</v>
      </c>
      <c r="K268" s="212">
        <f>+E268/I268</f>
        <v>464728333.99926716</v>
      </c>
      <c r="L268" s="173" t="s">
        <v>1095</v>
      </c>
      <c r="M268" s="1" t="s">
        <v>1094</v>
      </c>
    </row>
    <row r="269" spans="1:18" ht="15" x14ac:dyDescent="0.25">
      <c r="A269" s="178"/>
      <c r="B269" s="353" t="s">
        <v>1093</v>
      </c>
      <c r="C269" s="158" t="s">
        <v>51</v>
      </c>
      <c r="D269" s="55" t="s">
        <v>143</v>
      </c>
      <c r="E269" s="162">
        <f>625671407.26</f>
        <v>625671407.25999999</v>
      </c>
      <c r="F269" s="4" t="s">
        <v>1092</v>
      </c>
      <c r="G269" s="206">
        <v>44180</v>
      </c>
      <c r="H269" s="164">
        <v>464728334</v>
      </c>
      <c r="I269" s="77">
        <f>[26]IPC!$S$20/78.05</f>
        <v>1.3463164638052532</v>
      </c>
      <c r="J269" s="75" t="s">
        <v>1091</v>
      </c>
      <c r="K269" s="212">
        <f>+E269/I269</f>
        <v>464728333.99926716</v>
      </c>
      <c r="L269" s="173" t="s">
        <v>1090</v>
      </c>
      <c r="M269" s="1" t="s">
        <v>1089</v>
      </c>
    </row>
    <row r="270" spans="1:18" s="119" customFormat="1" ht="15" x14ac:dyDescent="0.25">
      <c r="A270" s="178" t="s">
        <v>534</v>
      </c>
      <c r="B270" s="352" t="s">
        <v>698</v>
      </c>
      <c r="C270" s="352"/>
      <c r="D270" s="56"/>
      <c r="E270" s="120">
        <f>SUM(E225:E269)</f>
        <v>45458936875.919441</v>
      </c>
      <c r="F270" s="211"/>
      <c r="G270" s="210"/>
      <c r="H270" s="120">
        <f>SUM(H225:H269)</f>
        <v>35191102178.979996</v>
      </c>
      <c r="I270" s="121"/>
      <c r="J270" s="216"/>
      <c r="K270" s="215">
        <f>SUM(K225:K269)</f>
        <v>35196366379.994041</v>
      </c>
      <c r="L270" s="207">
        <f>+K270-H270</f>
        <v>5264201.0140457153</v>
      </c>
      <c r="M270" s="189"/>
      <c r="O270" s="57"/>
      <c r="P270" s="57"/>
      <c r="Q270" s="57"/>
      <c r="R270" s="57"/>
    </row>
    <row r="271" spans="1:18" ht="15" x14ac:dyDescent="0.25">
      <c r="A271" s="178" t="s">
        <v>534</v>
      </c>
      <c r="B271" s="158"/>
      <c r="C271" s="158"/>
      <c r="D271" s="55"/>
      <c r="E271" s="162">
        <f>+E268+E276</f>
        <v>626564543.07000005</v>
      </c>
      <c r="F271" s="161"/>
      <c r="G271" s="206"/>
      <c r="H271" s="164"/>
      <c r="I271" s="77"/>
      <c r="J271" s="75"/>
      <c r="K271" s="163"/>
      <c r="L271" s="353"/>
      <c r="M271" s="54"/>
    </row>
    <row r="272" spans="1:18" ht="15" x14ac:dyDescent="0.25">
      <c r="A272" s="178" t="s">
        <v>534</v>
      </c>
      <c r="B272" s="214" t="s">
        <v>699</v>
      </c>
      <c r="C272" s="158"/>
      <c r="D272" s="55"/>
      <c r="E272" s="162"/>
      <c r="F272" s="161"/>
      <c r="G272" s="206"/>
      <c r="H272" s="164"/>
      <c r="I272" s="77"/>
      <c r="J272" s="75"/>
      <c r="K272" s="163"/>
      <c r="L272" s="353"/>
      <c r="M272" s="54"/>
    </row>
    <row r="273" spans="1:18" ht="15" x14ac:dyDescent="0.25">
      <c r="A273" s="178" t="s">
        <v>534</v>
      </c>
      <c r="B273" s="356" t="s">
        <v>700</v>
      </c>
      <c r="C273" s="158" t="s">
        <v>827</v>
      </c>
      <c r="D273" s="55" t="s">
        <v>143</v>
      </c>
      <c r="E273" s="118">
        <v>496102</v>
      </c>
      <c r="F273" s="4" t="s">
        <v>701</v>
      </c>
      <c r="G273" s="206">
        <v>43432</v>
      </c>
      <c r="H273" s="164"/>
      <c r="I273" s="77">
        <f>142.67/111.82</f>
        <v>1.2758898229297084</v>
      </c>
      <c r="J273" s="75" t="s">
        <v>319</v>
      </c>
      <c r="K273" s="212">
        <f>+E273/I273</f>
        <v>388828.24448026915</v>
      </c>
      <c r="L273" s="173" t="s">
        <v>321</v>
      </c>
      <c r="M273" s="54"/>
    </row>
    <row r="274" spans="1:18" ht="29.25" x14ac:dyDescent="0.25">
      <c r="A274" s="178" t="s">
        <v>534</v>
      </c>
      <c r="B274" s="349" t="s">
        <v>702</v>
      </c>
      <c r="C274" s="158" t="s">
        <v>827</v>
      </c>
      <c r="D274" s="55" t="s">
        <v>143</v>
      </c>
      <c r="E274" s="118">
        <v>3773012.800566304</v>
      </c>
      <c r="F274" s="4" t="s">
        <v>703</v>
      </c>
      <c r="G274" s="206">
        <v>43748</v>
      </c>
      <c r="H274" s="164"/>
      <c r="I274" s="77">
        <f>103.26/111.82</f>
        <v>0.92344839921302102</v>
      </c>
      <c r="J274" s="75" t="s">
        <v>461</v>
      </c>
      <c r="K274" s="213">
        <v>2851865.67</v>
      </c>
      <c r="L274" s="173" t="s">
        <v>704</v>
      </c>
      <c r="M274" s="54"/>
    </row>
    <row r="275" spans="1:18" ht="15" x14ac:dyDescent="0.25">
      <c r="A275" s="178" t="s">
        <v>534</v>
      </c>
      <c r="B275" s="349" t="s">
        <v>705</v>
      </c>
      <c r="C275" s="158" t="s">
        <v>827</v>
      </c>
      <c r="D275" s="55" t="s">
        <v>143</v>
      </c>
      <c r="E275" s="118">
        <v>389605</v>
      </c>
      <c r="F275" s="4"/>
      <c r="G275" s="206">
        <v>43935</v>
      </c>
      <c r="H275" s="164"/>
      <c r="I275" s="77">
        <f>105.53/78.05</f>
        <v>1.35208199871877</v>
      </c>
      <c r="J275" s="75" t="s">
        <v>684</v>
      </c>
      <c r="K275" s="212">
        <f>+E275/I275</f>
        <v>288151.90230266278</v>
      </c>
      <c r="L275" s="173" t="s">
        <v>706</v>
      </c>
      <c r="M275" s="54"/>
    </row>
    <row r="276" spans="1:18" ht="15" x14ac:dyDescent="0.25">
      <c r="A276" s="178"/>
      <c r="B276" s="349" t="s">
        <v>1088</v>
      </c>
      <c r="C276" s="158" t="s">
        <v>827</v>
      </c>
      <c r="D276" s="55" t="s">
        <v>143</v>
      </c>
      <c r="E276" s="118">
        <f>+K276*I276</f>
        <v>893135.81000009703</v>
      </c>
      <c r="F276" s="4" t="s">
        <v>1141</v>
      </c>
      <c r="G276" s="206">
        <v>44187</v>
      </c>
      <c r="H276" s="164"/>
      <c r="I276" s="77">
        <f>[26]IPC!$S$20/78.05</f>
        <v>1.3463164638052532</v>
      </c>
      <c r="J276" s="75"/>
      <c r="K276" s="212">
        <v>663392.17710798979</v>
      </c>
      <c r="L276" s="173"/>
      <c r="M276" s="54"/>
    </row>
    <row r="277" spans="1:18" s="119" customFormat="1" ht="15" x14ac:dyDescent="0.25">
      <c r="A277" s="178" t="s">
        <v>534</v>
      </c>
      <c r="B277" s="352" t="s">
        <v>707</v>
      </c>
      <c r="C277" s="352"/>
      <c r="D277" s="56"/>
      <c r="E277" s="120">
        <f>SUM(E273:E275)</f>
        <v>4658719.8005663045</v>
      </c>
      <c r="F277" s="211"/>
      <c r="G277" s="210"/>
      <c r="H277" s="209">
        <f>SUM(H273:H275)</f>
        <v>0</v>
      </c>
      <c r="I277" s="120"/>
      <c r="J277" s="120"/>
      <c r="K277" s="208">
        <f>SUM(K273:K275)</f>
        <v>3528845.8167829318</v>
      </c>
      <c r="L277" s="207">
        <f>+K277-H277</f>
        <v>3528845.8167829318</v>
      </c>
      <c r="M277" s="189"/>
      <c r="O277" s="57"/>
      <c r="P277" s="57"/>
      <c r="Q277" s="57"/>
      <c r="R277" s="57"/>
    </row>
    <row r="278" spans="1:18" s="119" customFormat="1" ht="15" x14ac:dyDescent="0.25">
      <c r="A278" s="178" t="s">
        <v>534</v>
      </c>
      <c r="B278" s="352" t="s">
        <v>708</v>
      </c>
      <c r="C278" s="352"/>
      <c r="D278" s="56"/>
      <c r="E278" s="120">
        <f>+E270+E277</f>
        <v>45463595595.720009</v>
      </c>
      <c r="F278" s="211"/>
      <c r="G278" s="210"/>
      <c r="H278" s="209">
        <f>+H270+H277</f>
        <v>35191102178.979996</v>
      </c>
      <c r="I278" s="120"/>
      <c r="J278" s="120"/>
      <c r="K278" s="208">
        <f>+K270+K277</f>
        <v>35199895225.810822</v>
      </c>
      <c r="L278" s="207">
        <f>+K278-H278</f>
        <v>8793046.8308258057</v>
      </c>
      <c r="M278" s="189"/>
      <c r="O278" s="57"/>
      <c r="P278" s="57"/>
      <c r="Q278" s="57"/>
      <c r="R278" s="57"/>
    </row>
    <row r="279" spans="1:18" ht="15" hidden="1" x14ac:dyDescent="0.25">
      <c r="A279" s="178" t="s">
        <v>534</v>
      </c>
      <c r="B279" s="353"/>
      <c r="C279" s="158"/>
      <c r="D279" s="55"/>
      <c r="E279" s="162"/>
      <c r="F279" s="161"/>
      <c r="G279" s="206"/>
      <c r="H279" s="164"/>
      <c r="I279" s="77"/>
      <c r="J279" s="75"/>
      <c r="K279" s="163"/>
      <c r="L279" s="353"/>
      <c r="M279" s="54"/>
    </row>
    <row r="280" spans="1:18" ht="15" hidden="1" x14ac:dyDescent="0.25">
      <c r="A280" s="178" t="s">
        <v>534</v>
      </c>
      <c r="B280" s="353"/>
      <c r="C280" s="158"/>
      <c r="D280" s="55"/>
      <c r="E280" s="162"/>
      <c r="F280" s="161"/>
      <c r="G280" s="206"/>
      <c r="H280" s="164"/>
      <c r="I280" s="77"/>
      <c r="J280" s="75"/>
      <c r="K280" s="163"/>
      <c r="L280" s="353"/>
      <c r="M280" s="54"/>
    </row>
    <row r="281" spans="1:18" hidden="1" x14ac:dyDescent="0.2">
      <c r="A281" s="178" t="s">
        <v>534</v>
      </c>
      <c r="B281" s="188"/>
      <c r="C281" s="188"/>
      <c r="D281" s="54"/>
      <c r="E281" s="54"/>
      <c r="F281" s="54"/>
      <c r="G281" s="187"/>
      <c r="H281" s="186"/>
      <c r="I281" s="54"/>
      <c r="J281" s="54"/>
      <c r="K281" s="54"/>
      <c r="L281" s="54"/>
      <c r="M281" s="54"/>
    </row>
    <row r="282" spans="1:18" s="180" customFormat="1" ht="15" x14ac:dyDescent="0.25">
      <c r="A282" s="180" t="s">
        <v>478</v>
      </c>
      <c r="B282" s="354" t="s">
        <v>238</v>
      </c>
      <c r="C282" s="354"/>
      <c r="D282" s="354"/>
      <c r="E282" s="354"/>
      <c r="F282" s="354"/>
      <c r="G282" s="185"/>
      <c r="H282" s="354"/>
      <c r="I282" s="354"/>
      <c r="J282" s="354"/>
      <c r="K282" s="354"/>
      <c r="L282" s="354"/>
      <c r="M282" s="182"/>
      <c r="O282" s="181"/>
      <c r="P282" s="181"/>
      <c r="Q282" s="181"/>
      <c r="R282" s="181"/>
    </row>
    <row r="283" spans="1:18" s="180" customFormat="1" ht="15" x14ac:dyDescent="0.25">
      <c r="A283" s="184" t="s">
        <v>534</v>
      </c>
      <c r="B283" s="141" t="s">
        <v>130</v>
      </c>
      <c r="C283" s="142" t="s">
        <v>131</v>
      </c>
      <c r="D283" s="142" t="s">
        <v>132</v>
      </c>
      <c r="E283" s="828" t="s">
        <v>133</v>
      </c>
      <c r="F283" s="829"/>
      <c r="G283" s="828" t="s">
        <v>134</v>
      </c>
      <c r="H283" s="830"/>
      <c r="I283" s="830"/>
      <c r="J283" s="830"/>
      <c r="K283" s="829"/>
      <c r="L283" s="143" t="s">
        <v>97</v>
      </c>
      <c r="M283" s="143" t="s">
        <v>824</v>
      </c>
      <c r="O283" s="181"/>
      <c r="P283" s="181"/>
      <c r="Q283" s="181"/>
      <c r="R283" s="181"/>
    </row>
    <row r="284" spans="1:18" s="180" customFormat="1" ht="45" x14ac:dyDescent="0.25">
      <c r="A284" s="184" t="s">
        <v>534</v>
      </c>
      <c r="B284" s="141"/>
      <c r="C284" s="142"/>
      <c r="D284" s="142"/>
      <c r="E284" s="144" t="s">
        <v>135</v>
      </c>
      <c r="F284" s="144" t="s">
        <v>136</v>
      </c>
      <c r="G284" s="183" t="s">
        <v>618</v>
      </c>
      <c r="H284" s="144" t="s">
        <v>137</v>
      </c>
      <c r="I284" s="144" t="s">
        <v>138</v>
      </c>
      <c r="J284" s="144" t="s">
        <v>139</v>
      </c>
      <c r="K284" s="144" t="s">
        <v>140</v>
      </c>
      <c r="L284" s="143"/>
      <c r="M284" s="182"/>
      <c r="O284" s="181"/>
      <c r="P284" s="181"/>
      <c r="Q284" s="181"/>
      <c r="R284" s="181"/>
    </row>
    <row r="285" spans="1:18" ht="15" x14ac:dyDescent="0.2">
      <c r="A285" s="178" t="s">
        <v>534</v>
      </c>
      <c r="B285" s="353" t="s">
        <v>141</v>
      </c>
      <c r="C285" s="157" t="s">
        <v>22</v>
      </c>
      <c r="D285" s="55" t="s">
        <v>143</v>
      </c>
      <c r="E285" s="140">
        <v>15367645546</v>
      </c>
      <c r="F285" s="205" t="s">
        <v>239</v>
      </c>
      <c r="G285" s="179">
        <v>42913</v>
      </c>
      <c r="H285" s="175">
        <v>12478470154</v>
      </c>
      <c r="I285" s="39">
        <f>137.71/111.82</f>
        <v>1.2315328206045431</v>
      </c>
      <c r="J285" s="31" t="s">
        <v>185</v>
      </c>
      <c r="K285" s="50">
        <f>+E285/I285</f>
        <v>12478470154.336794</v>
      </c>
      <c r="L285" s="173" t="s">
        <v>178</v>
      </c>
      <c r="M285" s="54" t="s">
        <v>969</v>
      </c>
    </row>
    <row r="286" spans="1:18" ht="15" hidden="1" x14ac:dyDescent="0.2">
      <c r="A286" s="178" t="s">
        <v>826</v>
      </c>
      <c r="B286" s="353"/>
      <c r="C286" s="158"/>
      <c r="D286" s="55"/>
      <c r="E286" s="159"/>
      <c r="F286" s="348"/>
      <c r="G286" s="179"/>
      <c r="H286" s="175"/>
      <c r="I286" s="39"/>
      <c r="J286" s="31"/>
      <c r="K286" s="160"/>
      <c r="L286" s="353"/>
      <c r="M286" s="54"/>
    </row>
    <row r="287" spans="1:18" ht="15" hidden="1" x14ac:dyDescent="0.2">
      <c r="A287" s="178" t="s">
        <v>826</v>
      </c>
      <c r="B287" s="353"/>
      <c r="C287" s="158"/>
      <c r="D287" s="55"/>
      <c r="E287" s="159"/>
      <c r="F287" s="348"/>
      <c r="G287" s="179"/>
      <c r="H287" s="175"/>
      <c r="I287" s="39"/>
      <c r="J287" s="31"/>
      <c r="K287" s="160"/>
      <c r="L287" s="353"/>
      <c r="M287" s="54"/>
    </row>
    <row r="288" spans="1:18" hidden="1" x14ac:dyDescent="0.2">
      <c r="A288" s="178" t="s">
        <v>826</v>
      </c>
      <c r="B288" s="188"/>
      <c r="C288" s="188"/>
      <c r="D288" s="54"/>
      <c r="E288" s="54"/>
      <c r="F288" s="54"/>
      <c r="G288" s="187"/>
      <c r="H288" s="186"/>
      <c r="I288" s="54"/>
      <c r="J288" s="54"/>
      <c r="K288" s="54"/>
      <c r="L288" s="54"/>
      <c r="M288" s="54"/>
    </row>
    <row r="289" spans="1:18" hidden="1" x14ac:dyDescent="0.2">
      <c r="A289" s="178" t="s">
        <v>826</v>
      </c>
      <c r="B289" s="188"/>
      <c r="C289" s="188"/>
      <c r="D289" s="54"/>
      <c r="E289" s="54"/>
      <c r="F289" s="54"/>
      <c r="G289" s="187"/>
      <c r="H289" s="186"/>
      <c r="I289" s="54"/>
      <c r="J289" s="54"/>
      <c r="K289" s="54"/>
      <c r="L289" s="54"/>
      <c r="M289" s="54"/>
    </row>
    <row r="290" spans="1:18" hidden="1" x14ac:dyDescent="0.2">
      <c r="A290" s="178" t="s">
        <v>826</v>
      </c>
      <c r="B290" s="188"/>
      <c r="C290" s="188"/>
      <c r="D290" s="54"/>
      <c r="E290" s="54"/>
      <c r="F290" s="54"/>
      <c r="G290" s="187"/>
      <c r="H290" s="186"/>
      <c r="I290" s="54"/>
      <c r="J290" s="54"/>
      <c r="K290" s="54"/>
      <c r="L290" s="54"/>
      <c r="M290" s="54"/>
    </row>
    <row r="291" spans="1:18" s="180" customFormat="1" ht="15" x14ac:dyDescent="0.25">
      <c r="A291" s="180" t="s">
        <v>534</v>
      </c>
      <c r="B291" s="354" t="s">
        <v>240</v>
      </c>
      <c r="C291" s="354"/>
      <c r="D291" s="354"/>
      <c r="E291" s="354"/>
      <c r="F291" s="354"/>
      <c r="G291" s="185"/>
      <c r="H291" s="354"/>
      <c r="I291" s="354"/>
      <c r="J291" s="354"/>
      <c r="K291" s="354"/>
      <c r="L291" s="354"/>
      <c r="M291" s="182"/>
      <c r="O291" s="181"/>
      <c r="P291" s="181"/>
      <c r="Q291" s="181"/>
      <c r="R291" s="181"/>
    </row>
    <row r="292" spans="1:18" s="180" customFormat="1" ht="15" x14ac:dyDescent="0.25">
      <c r="A292" s="180" t="s">
        <v>474</v>
      </c>
      <c r="B292" s="354" t="s">
        <v>241</v>
      </c>
      <c r="C292" s="354"/>
      <c r="D292" s="354"/>
      <c r="E292" s="354"/>
      <c r="F292" s="354"/>
      <c r="G292" s="185"/>
      <c r="H292" s="354"/>
      <c r="I292" s="354"/>
      <c r="J292" s="354"/>
      <c r="K292" s="354"/>
      <c r="L292" s="354"/>
      <c r="M292" s="182"/>
      <c r="O292" s="181"/>
      <c r="P292" s="181"/>
      <c r="Q292" s="181"/>
      <c r="R292" s="181"/>
    </row>
    <row r="293" spans="1:18" s="180" customFormat="1" ht="15" x14ac:dyDescent="0.25">
      <c r="A293" s="184" t="s">
        <v>534</v>
      </c>
      <c r="B293" s="141" t="s">
        <v>130</v>
      </c>
      <c r="C293" s="142" t="s">
        <v>131</v>
      </c>
      <c r="D293" s="142" t="s">
        <v>132</v>
      </c>
      <c r="E293" s="828" t="s">
        <v>133</v>
      </c>
      <c r="F293" s="829"/>
      <c r="G293" s="828" t="s">
        <v>134</v>
      </c>
      <c r="H293" s="830"/>
      <c r="I293" s="830"/>
      <c r="J293" s="830"/>
      <c r="K293" s="829"/>
      <c r="L293" s="143" t="s">
        <v>97</v>
      </c>
      <c r="M293" s="143" t="s">
        <v>824</v>
      </c>
      <c r="O293" s="181"/>
      <c r="P293" s="181"/>
      <c r="Q293" s="181"/>
      <c r="R293" s="181"/>
    </row>
    <row r="294" spans="1:18" s="180" customFormat="1" ht="45" x14ac:dyDescent="0.25">
      <c r="A294" s="184" t="s">
        <v>534</v>
      </c>
      <c r="B294" s="141"/>
      <c r="C294" s="142"/>
      <c r="D294" s="142"/>
      <c r="E294" s="144" t="s">
        <v>135</v>
      </c>
      <c r="F294" s="144" t="s">
        <v>136</v>
      </c>
      <c r="G294" s="183" t="s">
        <v>618</v>
      </c>
      <c r="H294" s="144" t="s">
        <v>137</v>
      </c>
      <c r="I294" s="144" t="s">
        <v>138</v>
      </c>
      <c r="J294" s="144" t="s">
        <v>139</v>
      </c>
      <c r="K294" s="144" t="s">
        <v>140</v>
      </c>
      <c r="L294" s="143"/>
      <c r="M294" s="182"/>
      <c r="O294" s="181"/>
      <c r="P294" s="181"/>
      <c r="Q294" s="181"/>
      <c r="R294" s="181"/>
    </row>
    <row r="295" spans="1:18" ht="28.5" x14ac:dyDescent="0.2">
      <c r="A295" s="178" t="s">
        <v>534</v>
      </c>
      <c r="B295" s="353" t="s">
        <v>141</v>
      </c>
      <c r="C295" s="348" t="s">
        <v>709</v>
      </c>
      <c r="D295" s="55" t="s">
        <v>143</v>
      </c>
      <c r="E295" s="155">
        <v>3039215719</v>
      </c>
      <c r="F295" s="199" t="s">
        <v>710</v>
      </c>
      <c r="G295" s="198" t="s">
        <v>242</v>
      </c>
      <c r="H295" s="202">
        <v>2456948393</v>
      </c>
      <c r="I295" s="39">
        <f>138.32/111.82</f>
        <v>1.2369880164550171</v>
      </c>
      <c r="J295" s="79" t="s">
        <v>335</v>
      </c>
      <c r="K295" s="156">
        <f>+E295/I295</f>
        <v>2456948392.8468766</v>
      </c>
      <c r="L295" s="173" t="s">
        <v>243</v>
      </c>
      <c r="M295" s="54"/>
      <c r="O295" s="181"/>
      <c r="P295" s="181"/>
      <c r="Q295" s="181"/>
    </row>
    <row r="296" spans="1:18" ht="15" customHeight="1" x14ac:dyDescent="0.2">
      <c r="A296" s="178" t="s">
        <v>534</v>
      </c>
      <c r="B296" s="353" t="s">
        <v>145</v>
      </c>
      <c r="C296" s="348" t="s">
        <v>709</v>
      </c>
      <c r="D296" s="55" t="s">
        <v>143</v>
      </c>
      <c r="E296" s="155">
        <f>11645347</f>
        <v>11645347</v>
      </c>
      <c r="F296" s="199" t="s">
        <v>711</v>
      </c>
      <c r="G296" s="198">
        <v>43110</v>
      </c>
      <c r="H296" s="831">
        <v>2456948393</v>
      </c>
      <c r="I296" s="39">
        <f>138.85/111.82</f>
        <v>1.2417277767841173</v>
      </c>
      <c r="J296" s="204" t="s">
        <v>231</v>
      </c>
      <c r="K296" s="156">
        <f>+E296/I296</f>
        <v>9378341.3866762705</v>
      </c>
      <c r="L296" s="173" t="s">
        <v>243</v>
      </c>
      <c r="M296" s="54" t="s">
        <v>968</v>
      </c>
      <c r="O296" s="181"/>
      <c r="P296" s="181"/>
      <c r="Q296" s="181"/>
    </row>
    <row r="297" spans="1:18" ht="14.25" x14ac:dyDescent="0.2">
      <c r="A297" s="178"/>
      <c r="B297" s="353" t="s">
        <v>145</v>
      </c>
      <c r="C297" s="348" t="s">
        <v>709</v>
      </c>
      <c r="D297" s="55" t="s">
        <v>143</v>
      </c>
      <c r="E297" s="155">
        <v>3039215719</v>
      </c>
      <c r="F297" s="199" t="s">
        <v>711</v>
      </c>
      <c r="G297" s="198">
        <v>43109</v>
      </c>
      <c r="H297" s="832"/>
      <c r="I297" s="39">
        <f>138.85/111.82</f>
        <v>1.2417277767841173</v>
      </c>
      <c r="J297" s="204" t="s">
        <v>231</v>
      </c>
      <c r="K297" s="156">
        <f>+E297/I297</f>
        <v>2447570051.8442926</v>
      </c>
      <c r="L297" s="173"/>
      <c r="M297" s="54" t="s">
        <v>967</v>
      </c>
      <c r="O297" s="181"/>
      <c r="P297" s="181"/>
      <c r="Q297" s="181"/>
    </row>
    <row r="298" spans="1:18" ht="14.25" x14ac:dyDescent="0.2">
      <c r="A298" s="178" t="s">
        <v>534</v>
      </c>
      <c r="B298" s="353" t="s">
        <v>146</v>
      </c>
      <c r="C298" s="348" t="s">
        <v>709</v>
      </c>
      <c r="D298" s="55" t="s">
        <v>143</v>
      </c>
      <c r="E298" s="155">
        <v>3069977012</v>
      </c>
      <c r="F298" s="199" t="s">
        <v>712</v>
      </c>
      <c r="G298" s="198">
        <v>43150</v>
      </c>
      <c r="H298" s="202">
        <v>2456948393</v>
      </c>
      <c r="I298" s="39">
        <f>139.72/111.82</f>
        <v>1.2495081380790556</v>
      </c>
      <c r="J298" s="76" t="s">
        <v>244</v>
      </c>
      <c r="K298" s="156">
        <f>+E298/I298</f>
        <v>2456948393.0850272</v>
      </c>
      <c r="L298" s="173" t="s">
        <v>243</v>
      </c>
      <c r="M298" s="54" t="s">
        <v>966</v>
      </c>
      <c r="O298" s="181"/>
      <c r="P298" s="181"/>
      <c r="Q298" s="181"/>
    </row>
    <row r="299" spans="1:18" ht="14.25" x14ac:dyDescent="0.2">
      <c r="A299" s="178" t="s">
        <v>534</v>
      </c>
      <c r="B299" s="353" t="s">
        <v>147</v>
      </c>
      <c r="C299" s="348" t="s">
        <v>709</v>
      </c>
      <c r="D299" s="55" t="s">
        <v>143</v>
      </c>
      <c r="E299" s="155">
        <v>3069977012</v>
      </c>
      <c r="F299" s="199" t="s">
        <v>713</v>
      </c>
      <c r="G299" s="198">
        <v>43157</v>
      </c>
      <c r="H299" s="202">
        <v>2456948393</v>
      </c>
      <c r="I299" s="39">
        <f>139.72/111.82</f>
        <v>1.2495081380790556</v>
      </c>
      <c r="J299" s="76" t="s">
        <v>245</v>
      </c>
      <c r="K299" s="156">
        <f>+E299/I299</f>
        <v>2456948393.0850272</v>
      </c>
      <c r="L299" s="173" t="s">
        <v>218</v>
      </c>
      <c r="M299" s="54"/>
      <c r="O299" s="181"/>
      <c r="P299" s="181"/>
      <c r="Q299" s="181"/>
    </row>
    <row r="300" spans="1:18" ht="14.25" x14ac:dyDescent="0.2">
      <c r="A300" s="178" t="s">
        <v>534</v>
      </c>
      <c r="B300" s="146" t="s">
        <v>148</v>
      </c>
      <c r="C300" s="147" t="s">
        <v>709</v>
      </c>
      <c r="D300" s="58" t="s">
        <v>143</v>
      </c>
      <c r="E300" s="156">
        <v>3091729640</v>
      </c>
      <c r="F300" s="149" t="s">
        <v>714</v>
      </c>
      <c r="G300" s="196">
        <v>43182</v>
      </c>
      <c r="H300" s="202">
        <v>2456948393</v>
      </c>
      <c r="I300" s="74">
        <f>140.71/111.82</f>
        <v>1.2583616526560546</v>
      </c>
      <c r="J300" s="76" t="s">
        <v>237</v>
      </c>
      <c r="K300" s="156">
        <f>+E300/I300</f>
        <v>2456948392.7567334</v>
      </c>
      <c r="L300" s="194" t="s">
        <v>218</v>
      </c>
      <c r="M300" s="54" t="s">
        <v>965</v>
      </c>
      <c r="O300" s="181"/>
      <c r="P300" s="181"/>
      <c r="Q300" s="181"/>
    </row>
    <row r="301" spans="1:18" ht="14.25" x14ac:dyDescent="0.2">
      <c r="A301" s="178" t="s">
        <v>534</v>
      </c>
      <c r="B301" s="353" t="s">
        <v>149</v>
      </c>
      <c r="C301" s="348" t="s">
        <v>709</v>
      </c>
      <c r="D301" s="55" t="s">
        <v>143</v>
      </c>
      <c r="E301" s="155">
        <f>3099200240</f>
        <v>3099200240</v>
      </c>
      <c r="F301" s="199" t="s">
        <v>715</v>
      </c>
      <c r="G301" s="198">
        <v>43237</v>
      </c>
      <c r="H301" s="831">
        <v>2456948393</v>
      </c>
      <c r="I301" s="74">
        <f>141.7/111.82</f>
        <v>1.2672151672330532</v>
      </c>
      <c r="J301" s="76" t="s">
        <v>284</v>
      </c>
      <c r="K301" s="156">
        <f>+E301/I301</f>
        <v>2445677987.5568099</v>
      </c>
      <c r="L301" s="173" t="s">
        <v>218</v>
      </c>
      <c r="M301" s="54" t="s">
        <v>964</v>
      </c>
      <c r="N301" s="203" t="s">
        <v>963</v>
      </c>
      <c r="O301" s="181"/>
      <c r="P301" s="181"/>
      <c r="Q301" s="181"/>
    </row>
    <row r="302" spans="1:18" ht="14.25" x14ac:dyDescent="0.2">
      <c r="A302" s="178"/>
      <c r="B302" s="353" t="s">
        <v>149</v>
      </c>
      <c r="C302" s="348" t="s">
        <v>709</v>
      </c>
      <c r="D302" s="55" t="s">
        <v>143</v>
      </c>
      <c r="E302" s="155">
        <v>14282029</v>
      </c>
      <c r="F302" s="199" t="s">
        <v>715</v>
      </c>
      <c r="G302" s="198">
        <v>43237</v>
      </c>
      <c r="H302" s="832"/>
      <c r="I302" s="74">
        <f>141.7/111.82</f>
        <v>1.2672151672330532</v>
      </c>
      <c r="J302" s="76" t="s">
        <v>284</v>
      </c>
      <c r="K302" s="156">
        <f>+E302/I302</f>
        <v>11270405.665349329</v>
      </c>
      <c r="L302" s="173"/>
      <c r="M302" s="54" t="s">
        <v>962</v>
      </c>
      <c r="O302" s="181"/>
      <c r="P302" s="181"/>
      <c r="Q302" s="181"/>
    </row>
    <row r="303" spans="1:18" ht="14.25" x14ac:dyDescent="0.2">
      <c r="A303" s="178" t="s">
        <v>534</v>
      </c>
      <c r="B303" s="353" t="s">
        <v>150</v>
      </c>
      <c r="C303" s="348" t="s">
        <v>709</v>
      </c>
      <c r="D303" s="55" t="s">
        <v>143</v>
      </c>
      <c r="E303" s="155">
        <v>3113482269</v>
      </c>
      <c r="F303" s="199" t="s">
        <v>716</v>
      </c>
      <c r="G303" s="198">
        <v>43249</v>
      </c>
      <c r="H303" s="202">
        <v>2456948393</v>
      </c>
      <c r="I303" s="74">
        <f>141.7/111.82</f>
        <v>1.2672151672330532</v>
      </c>
      <c r="J303" s="76" t="s">
        <v>285</v>
      </c>
      <c r="K303" s="156">
        <f>+E303/I303</f>
        <v>2456948393.2221594</v>
      </c>
      <c r="L303" s="173" t="s">
        <v>218</v>
      </c>
      <c r="M303" s="54" t="s">
        <v>961</v>
      </c>
      <c r="O303" s="181"/>
      <c r="P303" s="181"/>
      <c r="Q303" s="181"/>
    </row>
    <row r="304" spans="1:18" ht="14.25" x14ac:dyDescent="0.2">
      <c r="A304" s="178" t="s">
        <v>534</v>
      </c>
      <c r="B304" s="353" t="s">
        <v>151</v>
      </c>
      <c r="C304" s="348" t="s">
        <v>709</v>
      </c>
      <c r="D304" s="55" t="s">
        <v>143</v>
      </c>
      <c r="E304" s="155">
        <v>3126226233</v>
      </c>
      <c r="F304" s="199" t="s">
        <v>717</v>
      </c>
      <c r="G304" s="198">
        <v>43305</v>
      </c>
      <c r="H304" s="202">
        <v>2456948393</v>
      </c>
      <c r="I304" s="74">
        <f>142.28/111.82</f>
        <v>1.272402074763012</v>
      </c>
      <c r="J304" s="76" t="s">
        <v>302</v>
      </c>
      <c r="K304" s="156">
        <f>+E304/I304</f>
        <v>2456948393.1266518</v>
      </c>
      <c r="L304" s="173" t="s">
        <v>243</v>
      </c>
      <c r="M304" s="54" t="s">
        <v>960</v>
      </c>
      <c r="O304" s="181"/>
      <c r="P304" s="181"/>
      <c r="Q304" s="181"/>
    </row>
    <row r="305" spans="1:17" ht="14.25" x14ac:dyDescent="0.2">
      <c r="A305" s="178" t="s">
        <v>534</v>
      </c>
      <c r="B305" s="353" t="s">
        <v>179</v>
      </c>
      <c r="C305" s="348" t="s">
        <v>709</v>
      </c>
      <c r="D305" s="55" t="s">
        <v>143</v>
      </c>
      <c r="E305" s="155">
        <v>3126226233</v>
      </c>
      <c r="F305" s="199" t="s">
        <v>718</v>
      </c>
      <c r="G305" s="198">
        <v>43313</v>
      </c>
      <c r="H305" s="202">
        <v>2456948393</v>
      </c>
      <c r="I305" s="74">
        <f>142.28/111.82</f>
        <v>1.272402074763012</v>
      </c>
      <c r="J305" s="76" t="s">
        <v>302</v>
      </c>
      <c r="K305" s="156">
        <f>+E305/I305</f>
        <v>2456948393.1266518</v>
      </c>
      <c r="L305" s="173" t="s">
        <v>218</v>
      </c>
      <c r="M305" s="54" t="s">
        <v>959</v>
      </c>
      <c r="O305" s="181"/>
      <c r="P305" s="181"/>
      <c r="Q305" s="181"/>
    </row>
    <row r="306" spans="1:17" ht="28.5" x14ac:dyDescent="0.2">
      <c r="A306" s="178" t="s">
        <v>534</v>
      </c>
      <c r="B306" s="146" t="s">
        <v>180</v>
      </c>
      <c r="C306" s="147" t="s">
        <v>709</v>
      </c>
      <c r="D306" s="58" t="s">
        <v>143</v>
      </c>
      <c r="E306" s="156">
        <v>3122051486</v>
      </c>
      <c r="F306" s="149" t="s">
        <v>719</v>
      </c>
      <c r="G306" s="196">
        <v>43353</v>
      </c>
      <c r="H306" s="202">
        <v>2456948393</v>
      </c>
      <c r="I306" s="74">
        <f>142.27/111.82</f>
        <v>1.2723126453228404</v>
      </c>
      <c r="J306" s="76" t="s">
        <v>310</v>
      </c>
      <c r="K306" s="156">
        <f>+E306/I306</f>
        <v>2453839861.9843955</v>
      </c>
      <c r="L306" s="173" t="s">
        <v>720</v>
      </c>
      <c r="M306" s="54" t="s">
        <v>958</v>
      </c>
      <c r="O306" s="181"/>
      <c r="P306" s="181"/>
      <c r="Q306" s="181"/>
    </row>
    <row r="307" spans="1:17" ht="14.25" x14ac:dyDescent="0.2">
      <c r="A307" s="178" t="s">
        <v>534</v>
      </c>
      <c r="B307" s="353" t="s">
        <v>181</v>
      </c>
      <c r="C307" s="348" t="s">
        <v>709</v>
      </c>
      <c r="D307" s="55" t="s">
        <v>143</v>
      </c>
      <c r="E307" s="155">
        <v>3131060150</v>
      </c>
      <c r="F307" s="199" t="s">
        <v>721</v>
      </c>
      <c r="G307" s="198">
        <v>43384</v>
      </c>
      <c r="H307" s="202">
        <v>2456948393</v>
      </c>
      <c r="I307" s="74">
        <f>142.5/111.82</f>
        <v>1.2743695224467895</v>
      </c>
      <c r="J307" s="76" t="s">
        <v>317</v>
      </c>
      <c r="K307" s="156">
        <f>+E307/I307</f>
        <v>2456948392.7929826</v>
      </c>
      <c r="L307" s="173" t="s">
        <v>218</v>
      </c>
      <c r="M307" s="54" t="s">
        <v>957</v>
      </c>
      <c r="O307" s="181"/>
      <c r="P307" s="181"/>
      <c r="Q307" s="181"/>
    </row>
    <row r="308" spans="1:17" ht="14.25" x14ac:dyDescent="0.2">
      <c r="A308" s="178" t="s">
        <v>534</v>
      </c>
      <c r="B308" s="353" t="s">
        <v>182</v>
      </c>
      <c r="C308" s="348" t="s">
        <v>709</v>
      </c>
      <c r="D308" s="55" t="s">
        <v>143</v>
      </c>
      <c r="E308" s="155">
        <v>3131060150</v>
      </c>
      <c r="F308" s="199" t="s">
        <v>722</v>
      </c>
      <c r="G308" s="198">
        <v>43384</v>
      </c>
      <c r="H308" s="202">
        <v>2456948393</v>
      </c>
      <c r="I308" s="74">
        <f>142.5/111.82</f>
        <v>1.2743695224467895</v>
      </c>
      <c r="J308" s="76" t="s">
        <v>317</v>
      </c>
      <c r="K308" s="156">
        <f>+E308/I308</f>
        <v>2456948392.7929826</v>
      </c>
      <c r="L308" s="173" t="s">
        <v>218</v>
      </c>
      <c r="M308" s="54" t="s">
        <v>957</v>
      </c>
      <c r="O308" s="181"/>
      <c r="P308" s="181"/>
      <c r="Q308" s="181"/>
    </row>
    <row r="309" spans="1:17" ht="14.25" x14ac:dyDescent="0.2">
      <c r="A309" s="178" t="s">
        <v>534</v>
      </c>
      <c r="B309" s="353"/>
      <c r="C309" s="348" t="s">
        <v>709</v>
      </c>
      <c r="D309" s="55" t="s">
        <v>143</v>
      </c>
      <c r="E309" s="155">
        <v>4008101</v>
      </c>
      <c r="F309" s="199" t="s">
        <v>323</v>
      </c>
      <c r="G309" s="198">
        <v>43431</v>
      </c>
      <c r="H309" s="202"/>
      <c r="I309" s="74">
        <f>142.5/111.82</f>
        <v>1.2743695224467895</v>
      </c>
      <c r="J309" s="76" t="s">
        <v>324</v>
      </c>
      <c r="K309" s="156">
        <f>+E309/I309</f>
        <v>3145163.8864561403</v>
      </c>
      <c r="L309" s="173" t="s">
        <v>325</v>
      </c>
      <c r="M309" s="54" t="s">
        <v>955</v>
      </c>
      <c r="N309" s="170" t="s">
        <v>956</v>
      </c>
      <c r="O309" s="181"/>
      <c r="P309" s="181"/>
      <c r="Q309" s="181"/>
    </row>
    <row r="310" spans="1:17" ht="14.25" x14ac:dyDescent="0.2">
      <c r="A310" s="178" t="s">
        <v>534</v>
      </c>
      <c r="B310" s="353" t="s">
        <v>183</v>
      </c>
      <c r="C310" s="348" t="s">
        <v>709</v>
      </c>
      <c r="D310" s="55" t="s">
        <v>143</v>
      </c>
      <c r="E310" s="155">
        <v>3134795450</v>
      </c>
      <c r="F310" s="199" t="s">
        <v>723</v>
      </c>
      <c r="G310" s="198">
        <v>43432</v>
      </c>
      <c r="H310" s="202">
        <v>2456948393</v>
      </c>
      <c r="I310" s="74">
        <f>142.67/111.82</f>
        <v>1.2758898229297084</v>
      </c>
      <c r="J310" s="76" t="s">
        <v>324</v>
      </c>
      <c r="K310" s="156">
        <f>+E310/I310</f>
        <v>2456948392.9277353</v>
      </c>
      <c r="L310" s="173" t="s">
        <v>218</v>
      </c>
      <c r="M310" s="54" t="s">
        <v>955</v>
      </c>
      <c r="N310" s="203" t="s">
        <v>954</v>
      </c>
      <c r="O310" s="181"/>
      <c r="P310" s="181"/>
      <c r="Q310" s="181"/>
    </row>
    <row r="311" spans="1:17" ht="14.25" x14ac:dyDescent="0.2">
      <c r="A311" s="178" t="s">
        <v>534</v>
      </c>
      <c r="B311" s="353" t="s">
        <v>184</v>
      </c>
      <c r="C311" s="348" t="s">
        <v>709</v>
      </c>
      <c r="D311" s="55" t="s">
        <v>143</v>
      </c>
      <c r="E311" s="155">
        <v>3138530750</v>
      </c>
      <c r="F311" s="199" t="s">
        <v>724</v>
      </c>
      <c r="G311" s="198">
        <v>43444</v>
      </c>
      <c r="H311" s="202">
        <v>2456948393</v>
      </c>
      <c r="I311" s="74">
        <f>142.84/111.82</f>
        <v>1.2774101234126276</v>
      </c>
      <c r="J311" s="76" t="s">
        <v>326</v>
      </c>
      <c r="K311" s="156">
        <f>+E311/I311</f>
        <v>2456948393.0621672</v>
      </c>
      <c r="L311" s="173" t="s">
        <v>218</v>
      </c>
      <c r="M311" s="54" t="s">
        <v>953</v>
      </c>
      <c r="O311" s="181"/>
      <c r="P311" s="181"/>
      <c r="Q311" s="181"/>
    </row>
    <row r="312" spans="1:17" ht="14.25" x14ac:dyDescent="0.2">
      <c r="A312" s="178" t="s">
        <v>534</v>
      </c>
      <c r="B312" s="353" t="s">
        <v>186</v>
      </c>
      <c r="C312" s="348" t="s">
        <v>709</v>
      </c>
      <c r="D312" s="55" t="s">
        <v>143</v>
      </c>
      <c r="E312" s="155">
        <v>3138530750</v>
      </c>
      <c r="F312" s="199" t="s">
        <v>725</v>
      </c>
      <c r="G312" s="198">
        <v>43444</v>
      </c>
      <c r="H312" s="202">
        <v>2456948393</v>
      </c>
      <c r="I312" s="74">
        <f>142.84/111.82</f>
        <v>1.2774101234126276</v>
      </c>
      <c r="J312" s="76" t="s">
        <v>326</v>
      </c>
      <c r="K312" s="156">
        <f>+E312/I312</f>
        <v>2456948393.0621672</v>
      </c>
      <c r="L312" s="173" t="s">
        <v>218</v>
      </c>
      <c r="M312" s="54" t="s">
        <v>953</v>
      </c>
      <c r="O312" s="181"/>
      <c r="P312" s="181"/>
      <c r="Q312" s="181"/>
    </row>
    <row r="313" spans="1:17" ht="14.25" x14ac:dyDescent="0.2">
      <c r="A313" s="178" t="s">
        <v>534</v>
      </c>
      <c r="B313" s="353" t="s">
        <v>188</v>
      </c>
      <c r="C313" s="348" t="s">
        <v>709</v>
      </c>
      <c r="D313" s="55" t="s">
        <v>143</v>
      </c>
      <c r="E313" s="155">
        <v>3166875084</v>
      </c>
      <c r="F313" s="199" t="s">
        <v>726</v>
      </c>
      <c r="G313" s="198">
        <v>43507</v>
      </c>
      <c r="H313" s="202">
        <v>2456948393</v>
      </c>
      <c r="I313" s="74">
        <f>100.6/78.05</f>
        <v>1.2889173606662396</v>
      </c>
      <c r="J313" s="76" t="s">
        <v>338</v>
      </c>
      <c r="K313" s="156">
        <f>+E313/I313</f>
        <v>2457003979.1868787</v>
      </c>
      <c r="L313" s="173" t="s">
        <v>218</v>
      </c>
      <c r="M313" s="54" t="s">
        <v>952</v>
      </c>
      <c r="O313" s="181"/>
      <c r="P313" s="181"/>
      <c r="Q313" s="181"/>
    </row>
    <row r="314" spans="1:17" ht="14.25" x14ac:dyDescent="0.2">
      <c r="A314" s="178" t="s">
        <v>534</v>
      </c>
      <c r="B314" s="353" t="s">
        <v>190</v>
      </c>
      <c r="C314" s="348" t="s">
        <v>709</v>
      </c>
      <c r="D314" s="55" t="s">
        <v>143</v>
      </c>
      <c r="E314" s="155">
        <v>7000000000</v>
      </c>
      <c r="F314" s="199" t="s">
        <v>727</v>
      </c>
      <c r="G314" s="198">
        <v>43550</v>
      </c>
      <c r="H314" s="202">
        <v>2456948393</v>
      </c>
      <c r="I314" s="74">
        <f>101.18/78.05</f>
        <v>1.2963484945547727</v>
      </c>
      <c r="J314" s="76" t="s">
        <v>345</v>
      </c>
      <c r="K314" s="156">
        <f>+E314/I314</f>
        <v>5399782565.7244511</v>
      </c>
      <c r="L314" s="173" t="s">
        <v>346</v>
      </c>
      <c r="M314" s="54" t="s">
        <v>951</v>
      </c>
      <c r="O314" s="181"/>
      <c r="P314" s="181"/>
      <c r="Q314" s="181"/>
    </row>
    <row r="315" spans="1:17" ht="15" x14ac:dyDescent="0.2">
      <c r="A315" s="178" t="s">
        <v>534</v>
      </c>
      <c r="B315" s="353" t="s">
        <v>192</v>
      </c>
      <c r="C315" s="348" t="s">
        <v>709</v>
      </c>
      <c r="D315" s="55" t="s">
        <v>143</v>
      </c>
      <c r="E315" s="200"/>
      <c r="F315" s="199" t="s">
        <v>728</v>
      </c>
      <c r="G315" s="198"/>
      <c r="H315" s="202">
        <v>2456948393</v>
      </c>
      <c r="I315" s="74">
        <f>101.18/78.05</f>
        <v>1.2963484945547727</v>
      </c>
      <c r="J315" s="76"/>
      <c r="K315" s="156"/>
      <c r="L315" s="201" t="s">
        <v>402</v>
      </c>
      <c r="M315" s="54"/>
      <c r="O315" s="181"/>
      <c r="P315" s="181"/>
      <c r="Q315" s="181"/>
    </row>
    <row r="316" spans="1:17" ht="15" x14ac:dyDescent="0.2">
      <c r="A316" s="178" t="s">
        <v>534</v>
      </c>
      <c r="B316" s="353" t="s">
        <v>246</v>
      </c>
      <c r="C316" s="348" t="s">
        <v>709</v>
      </c>
      <c r="D316" s="55" t="s">
        <v>143</v>
      </c>
      <c r="E316" s="200"/>
      <c r="F316" s="199" t="s">
        <v>729</v>
      </c>
      <c r="G316" s="198"/>
      <c r="H316" s="197">
        <v>1455974867</v>
      </c>
      <c r="I316" s="74">
        <f>101.18/78.05</f>
        <v>1.2963484945547727</v>
      </c>
      <c r="J316" s="76"/>
      <c r="K316" s="156"/>
      <c r="L316" s="201" t="s">
        <v>402</v>
      </c>
      <c r="M316" s="54"/>
      <c r="O316" s="181"/>
      <c r="P316" s="181"/>
      <c r="Q316" s="181"/>
    </row>
    <row r="317" spans="1:17" ht="15" x14ac:dyDescent="0.2">
      <c r="A317" s="178" t="s">
        <v>534</v>
      </c>
      <c r="B317" s="353" t="s">
        <v>247</v>
      </c>
      <c r="C317" s="348" t="s">
        <v>709</v>
      </c>
      <c r="D317" s="55" t="s">
        <v>143</v>
      </c>
      <c r="E317" s="200">
        <v>6309098263</v>
      </c>
      <c r="F317" s="199" t="s">
        <v>730</v>
      </c>
      <c r="G317" s="198">
        <v>43612</v>
      </c>
      <c r="H317" s="197">
        <v>1455974867</v>
      </c>
      <c r="I317" s="74">
        <f>102.12/78.05</f>
        <v>1.3083920563741192</v>
      </c>
      <c r="J317" s="76" t="s">
        <v>401</v>
      </c>
      <c r="K317" s="156">
        <f>+E317/I317</f>
        <v>4822024279.5451431</v>
      </c>
      <c r="L317" s="173" t="s">
        <v>421</v>
      </c>
      <c r="M317" s="54"/>
      <c r="N317" s="170" t="s">
        <v>950</v>
      </c>
      <c r="O317" s="181"/>
      <c r="P317" s="181"/>
      <c r="Q317" s="181"/>
    </row>
    <row r="318" spans="1:17" ht="15" x14ac:dyDescent="0.2">
      <c r="A318" s="178" t="s">
        <v>534</v>
      </c>
      <c r="B318" s="353" t="s">
        <v>248</v>
      </c>
      <c r="C318" s="348" t="s">
        <v>709</v>
      </c>
      <c r="D318" s="55" t="s">
        <v>143</v>
      </c>
      <c r="E318" s="200"/>
      <c r="F318" s="199" t="s">
        <v>731</v>
      </c>
      <c r="G318" s="198"/>
      <c r="H318" s="197">
        <v>1455974867</v>
      </c>
      <c r="I318" s="74"/>
      <c r="J318" s="76"/>
      <c r="K318" s="156"/>
      <c r="L318" s="173" t="s">
        <v>218</v>
      </c>
      <c r="M318" s="54"/>
      <c r="O318" s="181"/>
      <c r="P318" s="181"/>
      <c r="Q318" s="181"/>
    </row>
    <row r="319" spans="1:17" ht="15" x14ac:dyDescent="0.2">
      <c r="A319" s="178" t="s">
        <v>534</v>
      </c>
      <c r="B319" s="353" t="s">
        <v>249</v>
      </c>
      <c r="C319" s="348" t="s">
        <v>709</v>
      </c>
      <c r="D319" s="55" t="s">
        <v>143</v>
      </c>
      <c r="E319" s="200"/>
      <c r="F319" s="199" t="s">
        <v>732</v>
      </c>
      <c r="G319" s="198"/>
      <c r="H319" s="197">
        <v>1455974867</v>
      </c>
      <c r="I319" s="74"/>
      <c r="J319" s="76"/>
      <c r="K319" s="156"/>
      <c r="L319" s="173" t="s">
        <v>218</v>
      </c>
      <c r="M319" s="54"/>
      <c r="O319" s="181"/>
      <c r="P319" s="181"/>
      <c r="Q319" s="181"/>
    </row>
    <row r="320" spans="1:17" ht="15" x14ac:dyDescent="0.25">
      <c r="A320" s="178" t="s">
        <v>534</v>
      </c>
      <c r="B320" s="146" t="s">
        <v>250</v>
      </c>
      <c r="C320" s="147" t="s">
        <v>709</v>
      </c>
      <c r="D320" s="58" t="s">
        <v>143</v>
      </c>
      <c r="E320" s="148">
        <v>2643821720</v>
      </c>
      <c r="F320" s="149" t="s">
        <v>733</v>
      </c>
      <c r="G320" s="196">
        <v>43650</v>
      </c>
      <c r="H320" s="195">
        <v>1455974867</v>
      </c>
      <c r="I320" s="74">
        <f>102.44/78.05</f>
        <v>1.3124919923126201</v>
      </c>
      <c r="J320" s="76" t="s">
        <v>422</v>
      </c>
      <c r="K320" s="156">
        <f>+E320/I320</f>
        <v>2014352647.8524013</v>
      </c>
      <c r="L320" s="194" t="s">
        <v>423</v>
      </c>
      <c r="M320" s="54" t="s">
        <v>949</v>
      </c>
      <c r="O320" s="181"/>
      <c r="P320" s="181"/>
      <c r="Q320" s="181"/>
    </row>
    <row r="321" spans="1:18" ht="15" x14ac:dyDescent="0.25">
      <c r="A321" s="178" t="s">
        <v>534</v>
      </c>
      <c r="B321" s="146" t="s">
        <v>825</v>
      </c>
      <c r="C321" s="147" t="s">
        <v>709</v>
      </c>
      <c r="D321" s="58" t="s">
        <v>143</v>
      </c>
      <c r="E321" s="148">
        <v>9754517</v>
      </c>
      <c r="F321" s="149" t="s">
        <v>733</v>
      </c>
      <c r="G321" s="196">
        <v>43658</v>
      </c>
      <c r="H321" s="195"/>
      <c r="I321" s="74">
        <f>102.71/78.05</f>
        <v>1.3159513132607303</v>
      </c>
      <c r="J321" s="76" t="s">
        <v>424</v>
      </c>
      <c r="K321" s="156">
        <f>+E321/I321</f>
        <v>7412521.194138837</v>
      </c>
      <c r="L321" s="194" t="s">
        <v>425</v>
      </c>
      <c r="M321" s="54" t="s">
        <v>948</v>
      </c>
      <c r="O321" s="181"/>
      <c r="P321" s="181"/>
      <c r="Q321" s="181"/>
    </row>
    <row r="322" spans="1:18" ht="26.25" x14ac:dyDescent="0.25">
      <c r="A322" s="337" t="s">
        <v>534</v>
      </c>
      <c r="B322" s="336" t="s">
        <v>825</v>
      </c>
      <c r="C322" s="335" t="s">
        <v>709</v>
      </c>
      <c r="D322" s="334" t="s">
        <v>143</v>
      </c>
      <c r="E322" s="333">
        <v>3518806545</v>
      </c>
      <c r="F322" s="332"/>
      <c r="G322" s="331">
        <v>43916</v>
      </c>
      <c r="H322" s="330"/>
      <c r="I322" s="329">
        <f>104.94/78.05</f>
        <v>1.3445227418321588</v>
      </c>
      <c r="J322" s="328" t="s">
        <v>734</v>
      </c>
      <c r="K322" s="327">
        <f>+E322/I322</f>
        <v>2617141707.9974275</v>
      </c>
      <c r="L322" s="326"/>
      <c r="M322" s="325" t="s">
        <v>947</v>
      </c>
      <c r="N322" s="324" t="s">
        <v>1075</v>
      </c>
      <c r="O322" s="181"/>
      <c r="P322" s="181"/>
      <c r="Q322" s="181"/>
    </row>
    <row r="323" spans="1:18" ht="26.25" x14ac:dyDescent="0.25">
      <c r="A323" s="337" t="s">
        <v>534</v>
      </c>
      <c r="B323" s="336" t="s">
        <v>825</v>
      </c>
      <c r="C323" s="335" t="s">
        <v>709</v>
      </c>
      <c r="D323" s="334" t="s">
        <v>143</v>
      </c>
      <c r="E323" s="333">
        <v>-3518806545</v>
      </c>
      <c r="F323" s="332"/>
      <c r="G323" s="331">
        <v>43916</v>
      </c>
      <c r="H323" s="330"/>
      <c r="I323" s="329">
        <f>104.94/78.05</f>
        <v>1.3445227418321588</v>
      </c>
      <c r="J323" s="328" t="s">
        <v>734</v>
      </c>
      <c r="K323" s="327">
        <f>+E323/I323</f>
        <v>-2617141707.9974275</v>
      </c>
      <c r="L323" s="326"/>
      <c r="M323" s="325" t="s">
        <v>947</v>
      </c>
      <c r="N323" s="324" t="s">
        <v>1075</v>
      </c>
      <c r="O323" s="181"/>
      <c r="P323" s="181"/>
      <c r="Q323" s="181"/>
    </row>
    <row r="324" spans="1:18" s="119" customFormat="1" x14ac:dyDescent="0.2">
      <c r="A324" s="178" t="s">
        <v>534</v>
      </c>
      <c r="B324" s="150" t="s">
        <v>426</v>
      </c>
      <c r="C324" s="151"/>
      <c r="D324" s="122"/>
      <c r="E324" s="152">
        <f>SUM(E295:E323)</f>
        <v>65730763874</v>
      </c>
      <c r="F324" s="153"/>
      <c r="G324" s="193"/>
      <c r="H324" s="192">
        <f>SUM(H295:H321)</f>
        <v>51504945409</v>
      </c>
      <c r="I324" s="123"/>
      <c r="J324" s="124"/>
      <c r="K324" s="191">
        <f>SUM(K295:K323)</f>
        <v>51554838521.714149</v>
      </c>
      <c r="L324" s="190">
        <f>+K324-H324</f>
        <v>49893112.714149475</v>
      </c>
      <c r="M324" s="189"/>
      <c r="O324" s="57"/>
      <c r="P324" s="57"/>
      <c r="Q324" s="57"/>
      <c r="R324" s="57"/>
    </row>
    <row r="325" spans="1:18" x14ac:dyDescent="0.2">
      <c r="A325" s="178" t="s">
        <v>534</v>
      </c>
      <c r="B325" s="188"/>
      <c r="C325" s="188"/>
      <c r="D325" s="54"/>
      <c r="E325" s="54"/>
      <c r="F325" s="54"/>
      <c r="G325" s="187"/>
      <c r="H325" s="186"/>
      <c r="I325" s="54"/>
      <c r="J325" s="54"/>
      <c r="K325" s="54"/>
      <c r="L325" s="54"/>
      <c r="M325" s="54"/>
    </row>
    <row r="326" spans="1:18" s="180" customFormat="1" ht="15" x14ac:dyDescent="0.25">
      <c r="A326" s="180" t="s">
        <v>479</v>
      </c>
      <c r="B326" s="354" t="s">
        <v>332</v>
      </c>
      <c r="C326" s="354"/>
      <c r="D326" s="354"/>
      <c r="E326" s="354"/>
      <c r="F326" s="354"/>
      <c r="G326" s="185"/>
      <c r="H326" s="354"/>
      <c r="I326" s="354"/>
      <c r="J326" s="354"/>
      <c r="K326" s="354"/>
      <c r="L326" s="354"/>
      <c r="M326" s="182"/>
      <c r="O326" s="181"/>
      <c r="P326" s="181"/>
      <c r="Q326" s="181"/>
      <c r="R326" s="181"/>
    </row>
    <row r="327" spans="1:18" s="180" customFormat="1" ht="15" x14ac:dyDescent="0.25">
      <c r="A327" s="184" t="s">
        <v>534</v>
      </c>
      <c r="B327" s="141" t="s">
        <v>130</v>
      </c>
      <c r="C327" s="142" t="s">
        <v>131</v>
      </c>
      <c r="D327" s="142" t="s">
        <v>132</v>
      </c>
      <c r="E327" s="828" t="s">
        <v>133</v>
      </c>
      <c r="F327" s="829"/>
      <c r="G327" s="828" t="s">
        <v>134</v>
      </c>
      <c r="H327" s="830"/>
      <c r="I327" s="830"/>
      <c r="J327" s="830"/>
      <c r="K327" s="829"/>
      <c r="L327" s="143" t="s">
        <v>97</v>
      </c>
      <c r="M327" s="143" t="s">
        <v>824</v>
      </c>
      <c r="O327" s="181"/>
      <c r="P327" s="181"/>
      <c r="Q327" s="181"/>
      <c r="R327" s="181"/>
    </row>
    <row r="328" spans="1:18" s="180" customFormat="1" ht="45" x14ac:dyDescent="0.25">
      <c r="A328" s="184" t="s">
        <v>534</v>
      </c>
      <c r="B328" s="141"/>
      <c r="C328" s="142"/>
      <c r="D328" s="142"/>
      <c r="E328" s="144" t="s">
        <v>135</v>
      </c>
      <c r="F328" s="144" t="s">
        <v>136</v>
      </c>
      <c r="G328" s="183" t="s">
        <v>618</v>
      </c>
      <c r="H328" s="144" t="s">
        <v>137</v>
      </c>
      <c r="I328" s="144" t="s">
        <v>138</v>
      </c>
      <c r="J328" s="144" t="s">
        <v>139</v>
      </c>
      <c r="K328" s="144" t="s">
        <v>140</v>
      </c>
      <c r="L328" s="143"/>
      <c r="M328" s="182"/>
      <c r="O328" s="181"/>
      <c r="P328" s="181"/>
      <c r="Q328" s="181"/>
      <c r="R328" s="181"/>
    </row>
    <row r="329" spans="1:18" ht="28.5" x14ac:dyDescent="0.2">
      <c r="A329" s="178" t="s">
        <v>534</v>
      </c>
      <c r="B329" s="353" t="s">
        <v>823</v>
      </c>
      <c r="C329" s="157" t="s">
        <v>735</v>
      </c>
      <c r="D329" s="55" t="s">
        <v>143</v>
      </c>
      <c r="E329" s="140">
        <v>13016958191</v>
      </c>
      <c r="F329" s="177">
        <v>43465</v>
      </c>
      <c r="G329" s="179">
        <v>43462</v>
      </c>
      <c r="H329" s="175">
        <v>10214287467</v>
      </c>
      <c r="I329" s="78">
        <f>142.84/111.82</f>
        <v>1.2774101234126276</v>
      </c>
      <c r="J329" s="79" t="s">
        <v>333</v>
      </c>
      <c r="K329" s="50">
        <f>+E329/I329</f>
        <v>10190116668.42355</v>
      </c>
      <c r="L329" s="173" t="s">
        <v>736</v>
      </c>
      <c r="M329" s="54"/>
    </row>
    <row r="330" spans="1:18" ht="15" x14ac:dyDescent="0.2">
      <c r="A330" s="178" t="s">
        <v>534</v>
      </c>
      <c r="B330" s="353"/>
      <c r="C330" s="158" t="s">
        <v>735</v>
      </c>
      <c r="D330" s="55" t="s">
        <v>143</v>
      </c>
      <c r="E330" s="140">
        <v>30876023</v>
      </c>
      <c r="F330" s="177">
        <v>43465</v>
      </c>
      <c r="G330" s="179">
        <v>43469</v>
      </c>
      <c r="H330" s="175"/>
      <c r="I330" s="78">
        <f>142.84/111.82</f>
        <v>1.2774101234126276</v>
      </c>
      <c r="J330" s="79" t="s">
        <v>333</v>
      </c>
      <c r="K330" s="50">
        <f>+E330/I330</f>
        <v>24170798.738868661</v>
      </c>
      <c r="L330" s="173" t="s">
        <v>243</v>
      </c>
      <c r="M330" s="54"/>
    </row>
    <row r="331" spans="1:18" ht="15" x14ac:dyDescent="0.2">
      <c r="A331" s="178" t="s">
        <v>534</v>
      </c>
      <c r="B331" s="353" t="s">
        <v>822</v>
      </c>
      <c r="C331" s="158" t="s">
        <v>735</v>
      </c>
      <c r="D331" s="55" t="s">
        <v>143</v>
      </c>
      <c r="E331" s="140">
        <v>55856315730</v>
      </c>
      <c r="F331" s="177">
        <v>43830</v>
      </c>
      <c r="G331" s="176">
        <v>43829</v>
      </c>
      <c r="H331" s="175">
        <v>42105325891</v>
      </c>
      <c r="I331" s="86">
        <f>103.54/78.05</f>
        <v>1.3265855221012173</v>
      </c>
      <c r="J331" s="87" t="s">
        <v>480</v>
      </c>
      <c r="K331" s="174">
        <f>+E331/I331</f>
        <v>42105325890.733047</v>
      </c>
      <c r="L331" s="173" t="s">
        <v>481</v>
      </c>
      <c r="M331" s="54" t="s">
        <v>946</v>
      </c>
    </row>
    <row r="332" spans="1:18" ht="15" x14ac:dyDescent="0.2">
      <c r="A332" s="178"/>
      <c r="B332" s="353" t="s">
        <v>1344</v>
      </c>
      <c r="C332" s="158" t="s">
        <v>735</v>
      </c>
      <c r="D332" s="55" t="s">
        <v>143</v>
      </c>
      <c r="E332" s="140">
        <v>150534930432</v>
      </c>
      <c r="F332" s="177">
        <v>44196</v>
      </c>
      <c r="G332" s="1058"/>
      <c r="H332" s="1057">
        <v>111812441190</v>
      </c>
      <c r="I332" s="86">
        <f>105.08/78.05</f>
        <v>1.3463164638052532</v>
      </c>
      <c r="J332" s="87" t="s">
        <v>1343</v>
      </c>
      <c r="K332" s="174">
        <f>+E332/I332</f>
        <v>111812441189.73734</v>
      </c>
      <c r="L332" s="173" t="s">
        <v>481</v>
      </c>
      <c r="M332" s="325"/>
    </row>
    <row r="333" spans="1:18" ht="13.5" thickBot="1" x14ac:dyDescent="0.25"/>
    <row r="334" spans="1:18" ht="13.5" thickBot="1" x14ac:dyDescent="0.25">
      <c r="H334" s="323">
        <v>51504945409</v>
      </c>
      <c r="I334" s="322"/>
    </row>
    <row r="336" spans="1:18" x14ac:dyDescent="0.2">
      <c r="H336" s="321">
        <f>+H324-H334</f>
        <v>0</v>
      </c>
    </row>
  </sheetData>
  <autoFilter ref="A4:R185" xr:uid="{00000000-0009-0000-0000-000000000000}">
    <filterColumn colId="4" showButton="0"/>
    <filterColumn colId="6" showButton="0"/>
    <filterColumn colId="7" showButton="0"/>
    <filterColumn colId="8" showButton="0"/>
    <filterColumn colId="9" showButton="0"/>
  </autoFilter>
  <mergeCells count="36">
    <mergeCell ref="B199:B200"/>
    <mergeCell ref="F199:F200"/>
    <mergeCell ref="H199:H200"/>
    <mergeCell ref="H190:H191"/>
    <mergeCell ref="H194:H195"/>
    <mergeCell ref="H205:H206"/>
    <mergeCell ref="L199:L200"/>
    <mergeCell ref="B266:B267"/>
    <mergeCell ref="H266:H267"/>
    <mergeCell ref="H182:H183"/>
    <mergeCell ref="B182:B183"/>
    <mergeCell ref="E188:F188"/>
    <mergeCell ref="G188:K188"/>
    <mergeCell ref="E202:F202"/>
    <mergeCell ref="B220:B221"/>
    <mergeCell ref="H220:H221"/>
    <mergeCell ref="F205:F206"/>
    <mergeCell ref="B205:B206"/>
    <mergeCell ref="E293:F293"/>
    <mergeCell ref="G293:K293"/>
    <mergeCell ref="G202:K202"/>
    <mergeCell ref="B2:L2"/>
    <mergeCell ref="E4:F4"/>
    <mergeCell ref="G4:K4"/>
    <mergeCell ref="E168:F168"/>
    <mergeCell ref="G168:K168"/>
    <mergeCell ref="M214:M215"/>
    <mergeCell ref="O229:Q229"/>
    <mergeCell ref="E327:F327"/>
    <mergeCell ref="G327:K327"/>
    <mergeCell ref="E223:F223"/>
    <mergeCell ref="G223:K223"/>
    <mergeCell ref="E283:F283"/>
    <mergeCell ref="G283:K283"/>
    <mergeCell ref="H296:H297"/>
    <mergeCell ref="H301:H302"/>
  </mergeCells>
  <conditionalFormatting sqref="G1:G3 G215:G221 G190:G200 G170:G185 G133:G165 G204:G213 G285:G290 G329:G331 G295:G322 G225:G267 G114:G126 G6:G110 G324:G325 G270:G281 G128:G129 G333:G1048576">
    <cfRule type="cellIs" dxfId="10" priority="11" operator="greaterThan">
      <formula>44104</formula>
    </cfRule>
  </conditionalFormatting>
  <conditionalFormatting sqref="G214">
    <cfRule type="cellIs" dxfId="9" priority="10" operator="greaterThan">
      <formula>44104</formula>
    </cfRule>
  </conditionalFormatting>
  <conditionalFormatting sqref="G111">
    <cfRule type="cellIs" dxfId="8" priority="9" operator="greaterThan">
      <formula>44104</formula>
    </cfRule>
  </conditionalFormatting>
  <conditionalFormatting sqref="G112">
    <cfRule type="cellIs" dxfId="7" priority="8" operator="greaterThan">
      <formula>44104</formula>
    </cfRule>
  </conditionalFormatting>
  <conditionalFormatting sqref="G113">
    <cfRule type="cellIs" dxfId="6" priority="7" operator="greaterThan">
      <formula>44104</formula>
    </cfRule>
  </conditionalFormatting>
  <conditionalFormatting sqref="G323">
    <cfRule type="cellIs" dxfId="5" priority="6" operator="greaterThan">
      <formula>44104</formula>
    </cfRule>
  </conditionalFormatting>
  <conditionalFormatting sqref="G166">
    <cfRule type="cellIs" dxfId="4" priority="5" operator="greaterThan">
      <formula>44104</formula>
    </cfRule>
  </conditionalFormatting>
  <conditionalFormatting sqref="G269">
    <cfRule type="cellIs" dxfId="3" priority="4" operator="greaterThan">
      <formula>44104</formula>
    </cfRule>
  </conditionalFormatting>
  <conditionalFormatting sqref="G268">
    <cfRule type="cellIs" dxfId="2" priority="3" operator="greaterThan">
      <formula>44104</formula>
    </cfRule>
  </conditionalFormatting>
  <conditionalFormatting sqref="G127">
    <cfRule type="cellIs" dxfId="1" priority="2" operator="greaterThan">
      <formula>44104</formula>
    </cfRule>
  </conditionalFormatting>
  <conditionalFormatting sqref="G332">
    <cfRule type="cellIs" dxfId="0" priority="1" operator="greaterThan">
      <formula>44104</formula>
    </cfRule>
  </conditionalFormatting>
  <hyperlinks>
    <hyperlink ref="K274" r:id="rId1" display="..\..\Varios\2019-10-07 Cálculos incumplimiento fondeo Ambiental.xlsx" xr:uid="{82889044-D07F-4572-ACA7-D525F54999BD}"/>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40"/>
  <sheetViews>
    <sheetView view="pageBreakPreview" zoomScaleNormal="100" zoomScaleSheetLayoutView="100" workbookViewId="0">
      <selection activeCell="P37" sqref="P37"/>
    </sheetView>
  </sheetViews>
  <sheetFormatPr baseColWidth="10" defaultColWidth="11.5703125" defaultRowHeight="15" x14ac:dyDescent="0.25"/>
  <cols>
    <col min="1" max="16384" width="11.5703125" style="130"/>
  </cols>
  <sheetData>
    <row r="1" spans="2:12" x14ac:dyDescent="0.25">
      <c r="B1" s="872"/>
      <c r="C1" s="873"/>
      <c r="D1" s="874"/>
      <c r="E1" s="878" t="s">
        <v>252</v>
      </c>
      <c r="F1" s="878"/>
      <c r="G1" s="878"/>
      <c r="H1" s="878"/>
      <c r="I1" s="878"/>
      <c r="J1" s="878"/>
      <c r="K1" s="880"/>
      <c r="L1" s="881"/>
    </row>
    <row r="2" spans="2:12" x14ac:dyDescent="0.25">
      <c r="B2" s="875"/>
      <c r="C2" s="876"/>
      <c r="D2" s="877"/>
      <c r="E2" s="879"/>
      <c r="F2" s="879"/>
      <c r="G2" s="879"/>
      <c r="H2" s="879"/>
      <c r="I2" s="879"/>
      <c r="J2" s="879"/>
      <c r="K2" s="882"/>
      <c r="L2" s="883"/>
    </row>
    <row r="3" spans="2:12" x14ac:dyDescent="0.25">
      <c r="B3" s="875"/>
      <c r="C3" s="876"/>
      <c r="D3" s="877"/>
      <c r="E3" s="879"/>
      <c r="F3" s="879"/>
      <c r="G3" s="879"/>
      <c r="H3" s="879"/>
      <c r="I3" s="879"/>
      <c r="J3" s="879"/>
      <c r="K3" s="882"/>
      <c r="L3" s="883"/>
    </row>
    <row r="4" spans="2:12" x14ac:dyDescent="0.25">
      <c r="B4" s="875"/>
      <c r="C4" s="876"/>
      <c r="D4" s="877"/>
      <c r="E4" s="884" t="s">
        <v>1039</v>
      </c>
      <c r="F4" s="884"/>
      <c r="G4" s="884"/>
      <c r="H4" s="884"/>
      <c r="I4" s="884"/>
      <c r="J4" s="884"/>
      <c r="K4" s="882"/>
      <c r="L4" s="883"/>
    </row>
    <row r="5" spans="2:12" x14ac:dyDescent="0.25">
      <c r="B5" s="875"/>
      <c r="C5" s="876"/>
      <c r="D5" s="877"/>
      <c r="E5" s="885"/>
      <c r="F5" s="885"/>
      <c r="G5" s="885"/>
      <c r="H5" s="885"/>
      <c r="I5" s="886" t="s">
        <v>1040</v>
      </c>
      <c r="J5" s="887">
        <v>2</v>
      </c>
      <c r="K5" s="882"/>
      <c r="L5" s="883"/>
    </row>
    <row r="6" spans="2:12" ht="24" x14ac:dyDescent="0.25">
      <c r="B6" s="875"/>
      <c r="C6" s="876"/>
      <c r="D6" s="877"/>
      <c r="E6" s="347" t="s">
        <v>290</v>
      </c>
      <c r="F6" s="306">
        <v>44202</v>
      </c>
      <c r="G6" s="307" t="s">
        <v>291</v>
      </c>
      <c r="H6" s="306">
        <v>44209</v>
      </c>
      <c r="I6" s="886"/>
      <c r="J6" s="887"/>
      <c r="K6" s="888"/>
      <c r="L6" s="889"/>
    </row>
    <row r="7" spans="2:12" ht="24" x14ac:dyDescent="0.25">
      <c r="B7" s="869" t="s">
        <v>1041</v>
      </c>
      <c r="C7" s="869"/>
      <c r="D7" s="869"/>
      <c r="E7" s="869" t="s">
        <v>107</v>
      </c>
      <c r="F7" s="869"/>
      <c r="G7" s="869" t="s">
        <v>108</v>
      </c>
      <c r="H7" s="869"/>
      <c r="I7" s="346" t="s">
        <v>4</v>
      </c>
      <c r="J7" s="346" t="s">
        <v>2</v>
      </c>
      <c r="K7" s="870" t="s">
        <v>0</v>
      </c>
      <c r="L7" s="870"/>
    </row>
    <row r="8" spans="2:12" ht="24" x14ac:dyDescent="0.25">
      <c r="B8" s="871" t="s">
        <v>1042</v>
      </c>
      <c r="C8" s="871"/>
      <c r="D8" s="871"/>
      <c r="E8" s="869" t="s">
        <v>1043</v>
      </c>
      <c r="F8" s="869"/>
      <c r="G8" s="869" t="s">
        <v>1043</v>
      </c>
      <c r="H8" s="869"/>
      <c r="I8" s="297">
        <v>41944</v>
      </c>
      <c r="J8" s="346">
        <v>1</v>
      </c>
      <c r="K8" s="870" t="s">
        <v>292</v>
      </c>
      <c r="L8" s="870"/>
    </row>
    <row r="9" spans="2:12" x14ac:dyDescent="0.25">
      <c r="B9" s="857" t="s">
        <v>453</v>
      </c>
      <c r="C9" s="858"/>
      <c r="D9" s="858"/>
      <c r="E9" s="858"/>
      <c r="F9" s="858"/>
      <c r="G9" s="859"/>
      <c r="H9" s="857" t="s">
        <v>454</v>
      </c>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2"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x14ac:dyDescent="0.25">
      <c r="B19" s="857"/>
      <c r="C19" s="858"/>
      <c r="D19" s="858"/>
      <c r="E19" s="858"/>
      <c r="F19" s="858"/>
      <c r="G19" s="859"/>
      <c r="H19" s="857"/>
      <c r="I19" s="858"/>
      <c r="J19" s="858"/>
      <c r="K19" s="858"/>
      <c r="L19" s="859"/>
    </row>
    <row r="20" spans="2:12" x14ac:dyDescent="0.25">
      <c r="B20" s="857"/>
      <c r="C20" s="858"/>
      <c r="D20" s="858"/>
      <c r="E20" s="858"/>
      <c r="F20" s="858"/>
      <c r="G20" s="859"/>
      <c r="H20" s="857"/>
      <c r="I20" s="858"/>
      <c r="J20" s="858"/>
      <c r="K20" s="858"/>
      <c r="L20" s="859"/>
    </row>
    <row r="21" spans="2:12" x14ac:dyDescent="0.25">
      <c r="B21" s="857"/>
      <c r="C21" s="858"/>
      <c r="D21" s="858"/>
      <c r="E21" s="858"/>
      <c r="F21" s="858"/>
      <c r="G21" s="859"/>
      <c r="H21" s="857"/>
      <c r="I21" s="858"/>
      <c r="J21" s="858"/>
      <c r="K21" s="858"/>
      <c r="L21" s="859"/>
    </row>
    <row r="22" spans="2:12" x14ac:dyDescent="0.25">
      <c r="B22" s="857"/>
      <c r="C22" s="858"/>
      <c r="D22" s="858"/>
      <c r="E22" s="858"/>
      <c r="F22" s="858"/>
      <c r="G22" s="859"/>
      <c r="H22" s="857"/>
      <c r="I22" s="858"/>
      <c r="J22" s="858"/>
      <c r="K22" s="858"/>
      <c r="L22" s="859"/>
    </row>
    <row r="23" spans="2:12" x14ac:dyDescent="0.25">
      <c r="B23" s="851" t="s">
        <v>1301</v>
      </c>
      <c r="C23" s="852"/>
      <c r="D23" s="852"/>
      <c r="E23" s="852"/>
      <c r="F23" s="852"/>
      <c r="G23" s="853"/>
      <c r="H23" s="860" t="s">
        <v>1302</v>
      </c>
      <c r="I23" s="861"/>
      <c r="J23" s="861"/>
      <c r="K23" s="861"/>
      <c r="L23" s="862"/>
    </row>
    <row r="24" spans="2:12" ht="15.75" thickBot="1" x14ac:dyDescent="0.3">
      <c r="B24" s="854"/>
      <c r="C24" s="855"/>
      <c r="D24" s="855"/>
      <c r="E24" s="855"/>
      <c r="F24" s="855"/>
      <c r="G24" s="856"/>
      <c r="H24" s="863"/>
      <c r="I24" s="864"/>
      <c r="J24" s="864"/>
      <c r="K24" s="864"/>
      <c r="L24" s="865"/>
    </row>
    <row r="25" spans="2:12" x14ac:dyDescent="0.25">
      <c r="B25" s="866" t="s">
        <v>453</v>
      </c>
      <c r="C25" s="867"/>
      <c r="D25" s="867"/>
      <c r="E25" s="867"/>
      <c r="F25" s="867"/>
      <c r="G25" s="868"/>
      <c r="H25" s="866" t="s">
        <v>454</v>
      </c>
      <c r="I25" s="867"/>
      <c r="J25" s="867"/>
      <c r="K25" s="867"/>
      <c r="L25" s="868"/>
    </row>
    <row r="26" spans="2:12" x14ac:dyDescent="0.25">
      <c r="B26" s="857"/>
      <c r="C26" s="858"/>
      <c r="D26" s="858"/>
      <c r="E26" s="858"/>
      <c r="F26" s="858"/>
      <c r="G26" s="859"/>
      <c r="H26" s="857"/>
      <c r="I26" s="858"/>
      <c r="J26" s="858"/>
      <c r="K26" s="858"/>
      <c r="L26" s="859"/>
    </row>
    <row r="27" spans="2:12" x14ac:dyDescent="0.25">
      <c r="B27" s="857"/>
      <c r="C27" s="858"/>
      <c r="D27" s="858"/>
      <c r="E27" s="858"/>
      <c r="F27" s="858"/>
      <c r="G27" s="859"/>
      <c r="H27" s="857"/>
      <c r="I27" s="858"/>
      <c r="J27" s="858"/>
      <c r="K27" s="858"/>
      <c r="L27" s="859"/>
    </row>
    <row r="28" spans="2:12"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x14ac:dyDescent="0.25">
      <c r="B34" s="857"/>
      <c r="C34" s="858"/>
      <c r="D34" s="858"/>
      <c r="E34" s="858"/>
      <c r="F34" s="858"/>
      <c r="G34" s="859"/>
      <c r="H34" s="857"/>
      <c r="I34" s="858"/>
      <c r="J34" s="858"/>
      <c r="K34" s="858"/>
      <c r="L34" s="859"/>
    </row>
    <row r="35" spans="2:12" x14ac:dyDescent="0.25">
      <c r="B35" s="857"/>
      <c r="C35" s="858"/>
      <c r="D35" s="858"/>
      <c r="E35" s="858"/>
      <c r="F35" s="858"/>
      <c r="G35" s="859"/>
      <c r="H35" s="857"/>
      <c r="I35" s="858"/>
      <c r="J35" s="858"/>
      <c r="K35" s="858"/>
      <c r="L35" s="859"/>
    </row>
    <row r="36" spans="2:12" x14ac:dyDescent="0.25">
      <c r="B36" s="857"/>
      <c r="C36" s="858"/>
      <c r="D36" s="858"/>
      <c r="E36" s="858"/>
      <c r="F36" s="858"/>
      <c r="G36" s="859"/>
      <c r="H36" s="857"/>
      <c r="I36" s="858"/>
      <c r="J36" s="858"/>
      <c r="K36" s="858"/>
      <c r="L36" s="859"/>
    </row>
    <row r="37" spans="2:12" x14ac:dyDescent="0.25">
      <c r="B37" s="857"/>
      <c r="C37" s="858"/>
      <c r="D37" s="858"/>
      <c r="E37" s="858"/>
      <c r="F37" s="858"/>
      <c r="G37" s="859"/>
      <c r="H37" s="857"/>
      <c r="I37" s="858"/>
      <c r="J37" s="858"/>
      <c r="K37" s="858"/>
      <c r="L37" s="859"/>
    </row>
    <row r="38" spans="2:12" x14ac:dyDescent="0.25">
      <c r="B38" s="857"/>
      <c r="C38" s="858"/>
      <c r="D38" s="858"/>
      <c r="E38" s="858"/>
      <c r="F38" s="858"/>
      <c r="G38" s="859"/>
      <c r="H38" s="857"/>
      <c r="I38" s="858"/>
      <c r="J38" s="858"/>
      <c r="K38" s="858"/>
      <c r="L38" s="859"/>
    </row>
    <row r="39" spans="2:12" ht="15" customHeight="1" x14ac:dyDescent="0.25">
      <c r="B39" s="851" t="s">
        <v>1303</v>
      </c>
      <c r="C39" s="852"/>
      <c r="D39" s="852"/>
      <c r="E39" s="852"/>
      <c r="F39" s="852"/>
      <c r="G39" s="852"/>
      <c r="H39" s="852"/>
      <c r="I39" s="852"/>
      <c r="J39" s="852"/>
      <c r="K39" s="852"/>
      <c r="L39" s="853"/>
    </row>
    <row r="40" spans="2:12" ht="36" customHeight="1" thickBot="1" x14ac:dyDescent="0.3">
      <c r="B40" s="854"/>
      <c r="C40" s="855"/>
      <c r="D40" s="855"/>
      <c r="E40" s="855"/>
      <c r="F40" s="855"/>
      <c r="G40" s="855"/>
      <c r="H40" s="855"/>
      <c r="I40" s="855"/>
      <c r="J40" s="855"/>
      <c r="K40" s="855"/>
      <c r="L40" s="856"/>
    </row>
  </sheetData>
  <mergeCells count="23">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39:L40"/>
    <mergeCell ref="B9:G22"/>
    <mergeCell ref="H9:L22"/>
    <mergeCell ref="B23:G24"/>
    <mergeCell ref="H23:L24"/>
    <mergeCell ref="B25:G38"/>
    <mergeCell ref="H25:L38"/>
  </mergeCells>
  <pageMargins left="0.7" right="0.7" top="0.75" bottom="0.75" header="0.3" footer="0.3"/>
  <pageSetup paperSize="9" scale="6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view="pageBreakPreview" zoomScaleNormal="100" zoomScaleSheetLayoutView="100" workbookViewId="0">
      <selection activeCell="B4" sqref="B4:H5"/>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0"/>
      <c r="B1" s="878" t="s">
        <v>252</v>
      </c>
      <c r="C1" s="878"/>
      <c r="D1" s="878"/>
      <c r="E1" s="878"/>
      <c r="F1" s="878"/>
      <c r="G1" s="878"/>
      <c r="H1" s="878"/>
      <c r="I1" s="878"/>
      <c r="J1" s="878"/>
      <c r="K1" s="878"/>
      <c r="L1" s="912"/>
    </row>
    <row r="2" spans="1:12" s="131" customFormat="1" ht="11.25" customHeight="1" x14ac:dyDescent="0.25">
      <c r="A2" s="281"/>
      <c r="B2" s="913"/>
      <c r="C2" s="879"/>
      <c r="D2" s="879"/>
      <c r="E2" s="879"/>
      <c r="F2" s="879"/>
      <c r="G2" s="879"/>
      <c r="H2" s="879"/>
      <c r="I2" s="879"/>
      <c r="J2" s="879"/>
      <c r="K2" s="879"/>
      <c r="L2" s="914"/>
    </row>
    <row r="3" spans="1:12" s="131" customFormat="1" ht="24.95" customHeight="1" x14ac:dyDescent="0.25">
      <c r="A3" s="281"/>
      <c r="B3" s="915" t="s">
        <v>290</v>
      </c>
      <c r="C3" s="915"/>
      <c r="D3" s="915"/>
      <c r="E3" s="916"/>
      <c r="F3" s="97">
        <v>44203</v>
      </c>
      <c r="G3" s="917" t="s">
        <v>291</v>
      </c>
      <c r="H3" s="915"/>
      <c r="I3" s="916"/>
      <c r="J3" s="918">
        <v>44209</v>
      </c>
      <c r="K3" s="915"/>
      <c r="L3" s="916"/>
    </row>
    <row r="4" spans="1:12" s="131" customFormat="1" ht="24.95" customHeight="1" x14ac:dyDescent="0.25">
      <c r="A4" s="281"/>
      <c r="B4" s="919" t="s">
        <v>251</v>
      </c>
      <c r="C4" s="919"/>
      <c r="D4" s="919"/>
      <c r="E4" s="919"/>
      <c r="F4" s="919"/>
      <c r="G4" s="919"/>
      <c r="H4" s="920"/>
      <c r="I4" s="278" t="s">
        <v>490</v>
      </c>
      <c r="J4" s="278" t="s">
        <v>2</v>
      </c>
      <c r="K4" s="870" t="s">
        <v>0</v>
      </c>
      <c r="L4" s="923"/>
    </row>
    <row r="5" spans="1:12" s="131" customFormat="1" ht="24.95" customHeight="1" x14ac:dyDescent="0.25">
      <c r="A5" s="281"/>
      <c r="B5" s="921"/>
      <c r="C5" s="921"/>
      <c r="D5" s="921"/>
      <c r="E5" s="921"/>
      <c r="F5" s="921"/>
      <c r="G5" s="921"/>
      <c r="H5" s="922"/>
      <c r="I5" s="279" t="s">
        <v>491</v>
      </c>
      <c r="J5" s="278">
        <v>2</v>
      </c>
      <c r="K5" s="870" t="s">
        <v>292</v>
      </c>
      <c r="L5" s="923"/>
    </row>
    <row r="6" spans="1:12" s="131" customFormat="1" ht="15.75" customHeight="1" x14ac:dyDescent="0.25">
      <c r="A6" s="281"/>
      <c r="B6" s="902" t="s">
        <v>453</v>
      </c>
      <c r="C6" s="858"/>
      <c r="D6" s="858"/>
      <c r="E6" s="858"/>
      <c r="F6" s="858"/>
      <c r="G6" s="859"/>
      <c r="H6" s="857" t="s">
        <v>454</v>
      </c>
      <c r="I6" s="858"/>
      <c r="J6" s="858"/>
      <c r="K6" s="858"/>
      <c r="L6" s="859"/>
    </row>
    <row r="7" spans="1:12" s="131" customFormat="1" x14ac:dyDescent="0.25">
      <c r="A7" s="281"/>
      <c r="B7" s="902"/>
      <c r="C7" s="858"/>
      <c r="D7" s="858"/>
      <c r="E7" s="858"/>
      <c r="F7" s="858"/>
      <c r="G7" s="859"/>
      <c r="H7" s="857"/>
      <c r="I7" s="858"/>
      <c r="J7" s="858"/>
      <c r="K7" s="858"/>
      <c r="L7" s="859"/>
    </row>
    <row r="8" spans="1:12" s="131" customFormat="1" x14ac:dyDescent="0.25">
      <c r="A8" s="281"/>
      <c r="B8" s="902"/>
      <c r="C8" s="858"/>
      <c r="D8" s="858"/>
      <c r="E8" s="858"/>
      <c r="F8" s="858"/>
      <c r="G8" s="859"/>
      <c r="H8" s="857"/>
      <c r="I8" s="858"/>
      <c r="J8" s="858"/>
      <c r="K8" s="858"/>
      <c r="L8" s="859"/>
    </row>
    <row r="9" spans="1:12" s="131" customFormat="1" x14ac:dyDescent="0.25">
      <c r="A9" s="281"/>
      <c r="B9" s="902"/>
      <c r="C9" s="858"/>
      <c r="D9" s="858"/>
      <c r="E9" s="858"/>
      <c r="F9" s="858"/>
      <c r="G9" s="859"/>
      <c r="H9" s="857"/>
      <c r="I9" s="858"/>
      <c r="J9" s="858"/>
      <c r="K9" s="858"/>
      <c r="L9" s="859"/>
    </row>
    <row r="10" spans="1:12" s="131" customFormat="1" x14ac:dyDescent="0.25">
      <c r="A10" s="281"/>
      <c r="B10" s="902"/>
      <c r="C10" s="858"/>
      <c r="D10" s="858"/>
      <c r="E10" s="858"/>
      <c r="F10" s="858"/>
      <c r="G10" s="859"/>
      <c r="H10" s="857"/>
      <c r="I10" s="858"/>
      <c r="J10" s="858"/>
      <c r="K10" s="858"/>
      <c r="L10" s="859"/>
    </row>
    <row r="11" spans="1:12" s="131" customFormat="1" x14ac:dyDescent="0.25">
      <c r="A11" s="281"/>
      <c r="B11" s="902"/>
      <c r="C11" s="858"/>
      <c r="D11" s="858"/>
      <c r="E11" s="858"/>
      <c r="F11" s="858"/>
      <c r="G11" s="859"/>
      <c r="H11" s="857"/>
      <c r="I11" s="858"/>
      <c r="J11" s="858"/>
      <c r="K11" s="858"/>
      <c r="L11" s="859"/>
    </row>
    <row r="12" spans="1:12" s="131" customFormat="1" x14ac:dyDescent="0.25">
      <c r="A12" s="281"/>
      <c r="B12" s="902"/>
      <c r="C12" s="858"/>
      <c r="D12" s="858"/>
      <c r="E12" s="858"/>
      <c r="F12" s="858"/>
      <c r="G12" s="859"/>
      <c r="H12" s="857"/>
      <c r="I12" s="858"/>
      <c r="J12" s="858"/>
      <c r="K12" s="858"/>
      <c r="L12" s="859"/>
    </row>
    <row r="13" spans="1:12" s="131" customFormat="1" x14ac:dyDescent="0.25">
      <c r="A13" s="281"/>
      <c r="B13" s="902"/>
      <c r="C13" s="858"/>
      <c r="D13" s="858"/>
      <c r="E13" s="858"/>
      <c r="F13" s="858"/>
      <c r="G13" s="859"/>
      <c r="H13" s="857"/>
      <c r="I13" s="858"/>
      <c r="J13" s="858"/>
      <c r="K13" s="858"/>
      <c r="L13" s="859"/>
    </row>
    <row r="14" spans="1:12" s="131" customFormat="1" x14ac:dyDescent="0.25">
      <c r="A14" s="281"/>
      <c r="B14" s="902"/>
      <c r="C14" s="858"/>
      <c r="D14" s="858"/>
      <c r="E14" s="858"/>
      <c r="F14" s="858"/>
      <c r="G14" s="859"/>
      <c r="H14" s="857"/>
      <c r="I14" s="858"/>
      <c r="J14" s="858"/>
      <c r="K14" s="858"/>
      <c r="L14" s="859"/>
    </row>
    <row r="15" spans="1:12" s="131" customFormat="1" x14ac:dyDescent="0.25">
      <c r="A15" s="281"/>
      <c r="B15" s="902"/>
      <c r="C15" s="858"/>
      <c r="D15" s="858"/>
      <c r="E15" s="858"/>
      <c r="F15" s="858"/>
      <c r="G15" s="859"/>
      <c r="H15" s="857"/>
      <c r="I15" s="858"/>
      <c r="J15" s="858"/>
      <c r="K15" s="858"/>
      <c r="L15" s="859"/>
    </row>
    <row r="16" spans="1:12" s="131" customFormat="1" x14ac:dyDescent="0.25">
      <c r="A16" s="281"/>
      <c r="B16" s="902"/>
      <c r="C16" s="858"/>
      <c r="D16" s="858"/>
      <c r="E16" s="858"/>
      <c r="F16" s="858"/>
      <c r="G16" s="859"/>
      <c r="H16" s="857"/>
      <c r="I16" s="858"/>
      <c r="J16" s="858"/>
      <c r="K16" s="858"/>
      <c r="L16" s="859"/>
    </row>
    <row r="17" spans="1:12" s="131" customFormat="1" x14ac:dyDescent="0.25">
      <c r="A17" s="281"/>
      <c r="B17" s="902"/>
      <c r="C17" s="858"/>
      <c r="D17" s="858"/>
      <c r="E17" s="858"/>
      <c r="F17" s="858"/>
      <c r="G17" s="859"/>
      <c r="H17" s="857"/>
      <c r="I17" s="858"/>
      <c r="J17" s="858"/>
      <c r="K17" s="858"/>
      <c r="L17" s="859"/>
    </row>
    <row r="18" spans="1:12" s="131" customFormat="1" x14ac:dyDescent="0.25">
      <c r="A18" s="281"/>
      <c r="B18" s="902"/>
      <c r="C18" s="858"/>
      <c r="D18" s="858"/>
      <c r="E18" s="858"/>
      <c r="F18" s="858"/>
      <c r="G18" s="859"/>
      <c r="H18" s="857"/>
      <c r="I18" s="858"/>
      <c r="J18" s="858"/>
      <c r="K18" s="858"/>
      <c r="L18" s="859"/>
    </row>
    <row r="19" spans="1:12" s="131" customFormat="1" ht="15.75" thickBot="1" x14ac:dyDescent="0.3">
      <c r="A19" s="281"/>
      <c r="B19" s="902"/>
      <c r="C19" s="858"/>
      <c r="D19" s="858"/>
      <c r="E19" s="858"/>
      <c r="F19" s="858"/>
      <c r="G19" s="859"/>
      <c r="H19" s="857"/>
      <c r="I19" s="858"/>
      <c r="J19" s="858"/>
      <c r="K19" s="858"/>
      <c r="L19" s="859"/>
    </row>
    <row r="20" spans="1:12" s="131" customFormat="1" ht="15" customHeight="1" x14ac:dyDescent="0.25">
      <c r="A20" s="281"/>
      <c r="B20" s="924" t="s">
        <v>1110</v>
      </c>
      <c r="C20" s="925"/>
      <c r="D20" s="925"/>
      <c r="E20" s="925"/>
      <c r="F20" s="925"/>
      <c r="G20" s="926"/>
      <c r="H20" s="896" t="s">
        <v>1111</v>
      </c>
      <c r="I20" s="897"/>
      <c r="J20" s="897"/>
      <c r="K20" s="897"/>
      <c r="L20" s="898"/>
    </row>
    <row r="21" spans="1:12" s="131" customFormat="1" ht="30.75" customHeight="1" thickBot="1" x14ac:dyDescent="0.3">
      <c r="A21" s="281"/>
      <c r="B21" s="927"/>
      <c r="C21" s="928"/>
      <c r="D21" s="928"/>
      <c r="E21" s="928"/>
      <c r="F21" s="928"/>
      <c r="G21" s="929"/>
      <c r="H21" s="899"/>
      <c r="I21" s="900"/>
      <c r="J21" s="900"/>
      <c r="K21" s="900"/>
      <c r="L21" s="901"/>
    </row>
    <row r="22" spans="1:12" s="131" customFormat="1" ht="15.75" customHeight="1" x14ac:dyDescent="0.25">
      <c r="A22" s="281"/>
      <c r="B22" s="867" t="s">
        <v>502</v>
      </c>
      <c r="C22" s="867"/>
      <c r="D22" s="867"/>
      <c r="E22" s="867"/>
      <c r="F22" s="867"/>
      <c r="G22" s="868"/>
      <c r="H22" s="866" t="s">
        <v>503</v>
      </c>
      <c r="I22" s="867"/>
      <c r="J22" s="867"/>
      <c r="K22" s="867"/>
      <c r="L22" s="868"/>
    </row>
    <row r="23" spans="1:12" s="131" customFormat="1" x14ac:dyDescent="0.25">
      <c r="A23" s="281"/>
      <c r="B23" s="902"/>
      <c r="C23" s="858"/>
      <c r="D23" s="858"/>
      <c r="E23" s="858"/>
      <c r="F23" s="858"/>
      <c r="G23" s="859"/>
      <c r="H23" s="857"/>
      <c r="I23" s="858"/>
      <c r="J23" s="858"/>
      <c r="K23" s="858"/>
      <c r="L23" s="859"/>
    </row>
    <row r="24" spans="1:12" s="131" customFormat="1" x14ac:dyDescent="0.25">
      <c r="A24" s="281"/>
      <c r="B24" s="902"/>
      <c r="C24" s="858"/>
      <c r="D24" s="858"/>
      <c r="E24" s="858"/>
      <c r="F24" s="858"/>
      <c r="G24" s="859"/>
      <c r="H24" s="857"/>
      <c r="I24" s="858"/>
      <c r="J24" s="858"/>
      <c r="K24" s="858"/>
      <c r="L24" s="859"/>
    </row>
    <row r="25" spans="1:12" s="131" customFormat="1" x14ac:dyDescent="0.25">
      <c r="A25" s="281"/>
      <c r="B25" s="902"/>
      <c r="C25" s="858"/>
      <c r="D25" s="858"/>
      <c r="E25" s="858"/>
      <c r="F25" s="858"/>
      <c r="G25" s="859"/>
      <c r="H25" s="857"/>
      <c r="I25" s="858"/>
      <c r="J25" s="858"/>
      <c r="K25" s="858"/>
      <c r="L25" s="859"/>
    </row>
    <row r="26" spans="1:12" s="131" customFormat="1" x14ac:dyDescent="0.25">
      <c r="A26" s="281"/>
      <c r="B26" s="902"/>
      <c r="C26" s="858"/>
      <c r="D26" s="858"/>
      <c r="E26" s="858"/>
      <c r="F26" s="858"/>
      <c r="G26" s="859"/>
      <c r="H26" s="857"/>
      <c r="I26" s="858"/>
      <c r="J26" s="858"/>
      <c r="K26" s="858"/>
      <c r="L26" s="859"/>
    </row>
    <row r="27" spans="1:12" s="131" customFormat="1" x14ac:dyDescent="0.25">
      <c r="A27" s="281"/>
      <c r="B27" s="902"/>
      <c r="C27" s="858"/>
      <c r="D27" s="858"/>
      <c r="E27" s="858"/>
      <c r="F27" s="858"/>
      <c r="G27" s="859"/>
      <c r="H27" s="857"/>
      <c r="I27" s="858"/>
      <c r="J27" s="858"/>
      <c r="K27" s="858"/>
      <c r="L27" s="859"/>
    </row>
    <row r="28" spans="1:12" s="131" customFormat="1" x14ac:dyDescent="0.25">
      <c r="A28" s="281"/>
      <c r="B28" s="902"/>
      <c r="C28" s="858"/>
      <c r="D28" s="858"/>
      <c r="E28" s="858"/>
      <c r="F28" s="858"/>
      <c r="G28" s="859"/>
      <c r="H28" s="857"/>
      <c r="I28" s="858"/>
      <c r="J28" s="858"/>
      <c r="K28" s="858"/>
      <c r="L28" s="859"/>
    </row>
    <row r="29" spans="1:12" s="131" customFormat="1" x14ac:dyDescent="0.25">
      <c r="A29" s="281"/>
      <c r="B29" s="902"/>
      <c r="C29" s="858"/>
      <c r="D29" s="858"/>
      <c r="E29" s="858"/>
      <c r="F29" s="858"/>
      <c r="G29" s="859"/>
      <c r="H29" s="857"/>
      <c r="I29" s="858"/>
      <c r="J29" s="858"/>
      <c r="K29" s="858"/>
      <c r="L29" s="859"/>
    </row>
    <row r="30" spans="1:12" s="131" customFormat="1" x14ac:dyDescent="0.25">
      <c r="A30" s="281"/>
      <c r="B30" s="902"/>
      <c r="C30" s="858"/>
      <c r="D30" s="858"/>
      <c r="E30" s="858"/>
      <c r="F30" s="858"/>
      <c r="G30" s="859"/>
      <c r="H30" s="857"/>
      <c r="I30" s="858"/>
      <c r="J30" s="858"/>
      <c r="K30" s="858"/>
      <c r="L30" s="859"/>
    </row>
    <row r="31" spans="1:12" s="131" customFormat="1" x14ac:dyDescent="0.25">
      <c r="A31" s="281"/>
      <c r="B31" s="902"/>
      <c r="C31" s="858"/>
      <c r="D31" s="858"/>
      <c r="E31" s="858"/>
      <c r="F31" s="858"/>
      <c r="G31" s="859"/>
      <c r="H31" s="857"/>
      <c r="I31" s="858"/>
      <c r="J31" s="858"/>
      <c r="K31" s="858"/>
      <c r="L31" s="859"/>
    </row>
    <row r="32" spans="1:12" s="131" customFormat="1" x14ac:dyDescent="0.25">
      <c r="A32" s="281"/>
      <c r="B32" s="902"/>
      <c r="C32" s="858"/>
      <c r="D32" s="858"/>
      <c r="E32" s="858"/>
      <c r="F32" s="858"/>
      <c r="G32" s="859"/>
      <c r="H32" s="857"/>
      <c r="I32" s="858"/>
      <c r="J32" s="858"/>
      <c r="K32" s="858"/>
      <c r="L32" s="859"/>
    </row>
    <row r="33" spans="1:12" s="131" customFormat="1" x14ac:dyDescent="0.25">
      <c r="A33" s="281"/>
      <c r="B33" s="902"/>
      <c r="C33" s="858"/>
      <c r="D33" s="858"/>
      <c r="E33" s="858"/>
      <c r="F33" s="858"/>
      <c r="G33" s="859"/>
      <c r="H33" s="857"/>
      <c r="I33" s="858"/>
      <c r="J33" s="858"/>
      <c r="K33" s="858"/>
      <c r="L33" s="859"/>
    </row>
    <row r="34" spans="1:12" s="131" customFormat="1" x14ac:dyDescent="0.25">
      <c r="A34" s="281"/>
      <c r="B34" s="902"/>
      <c r="C34" s="858"/>
      <c r="D34" s="858"/>
      <c r="E34" s="858"/>
      <c r="F34" s="858"/>
      <c r="G34" s="859"/>
      <c r="H34" s="857"/>
      <c r="I34" s="858"/>
      <c r="J34" s="858"/>
      <c r="K34" s="858"/>
      <c r="L34" s="859"/>
    </row>
    <row r="35" spans="1:12" s="131" customFormat="1" ht="15.75" thickBot="1" x14ac:dyDescent="0.3">
      <c r="A35" s="281"/>
      <c r="B35" s="902"/>
      <c r="C35" s="858"/>
      <c r="D35" s="858"/>
      <c r="E35" s="858"/>
      <c r="F35" s="858"/>
      <c r="G35" s="859"/>
      <c r="H35" s="857"/>
      <c r="I35" s="858"/>
      <c r="J35" s="858"/>
      <c r="K35" s="858"/>
      <c r="L35" s="859"/>
    </row>
    <row r="36" spans="1:12" s="131" customFormat="1" ht="14.45" customHeight="1" x14ac:dyDescent="0.25">
      <c r="A36" s="281"/>
      <c r="B36" s="891" t="s">
        <v>1218</v>
      </c>
      <c r="C36" s="891"/>
      <c r="D36" s="891"/>
      <c r="E36" s="891"/>
      <c r="F36" s="891"/>
      <c r="G36" s="892"/>
      <c r="H36" s="906" t="s">
        <v>1219</v>
      </c>
      <c r="I36" s="907"/>
      <c r="J36" s="907"/>
      <c r="K36" s="907"/>
      <c r="L36" s="908"/>
    </row>
    <row r="37" spans="1:12" s="131" customFormat="1" ht="32.25" customHeight="1" thickBot="1" x14ac:dyDescent="0.3">
      <c r="A37" s="281"/>
      <c r="B37" s="894"/>
      <c r="C37" s="894"/>
      <c r="D37" s="894"/>
      <c r="E37" s="894"/>
      <c r="F37" s="894"/>
      <c r="G37" s="895"/>
      <c r="H37" s="909"/>
      <c r="I37" s="910"/>
      <c r="J37" s="910"/>
      <c r="K37" s="910"/>
      <c r="L37" s="911"/>
    </row>
    <row r="38" spans="1:12" s="131" customFormat="1" x14ac:dyDescent="0.25">
      <c r="A38" s="281"/>
      <c r="B38" s="867" t="s">
        <v>504</v>
      </c>
      <c r="C38" s="867"/>
      <c r="D38" s="867"/>
      <c r="E38" s="867"/>
      <c r="F38" s="867"/>
      <c r="G38" s="868"/>
      <c r="H38" s="866" t="s">
        <v>505</v>
      </c>
      <c r="I38" s="867"/>
      <c r="J38" s="867"/>
      <c r="K38" s="867"/>
      <c r="L38" s="868"/>
    </row>
    <row r="39" spans="1:12" s="131" customFormat="1" x14ac:dyDescent="0.25">
      <c r="A39" s="281"/>
      <c r="B39" s="902"/>
      <c r="C39" s="858"/>
      <c r="D39" s="858"/>
      <c r="E39" s="858"/>
      <c r="F39" s="858"/>
      <c r="G39" s="859"/>
      <c r="H39" s="857"/>
      <c r="I39" s="858"/>
      <c r="J39" s="858"/>
      <c r="K39" s="858"/>
      <c r="L39" s="859"/>
    </row>
    <row r="40" spans="1:12" s="131" customFormat="1" x14ac:dyDescent="0.25">
      <c r="A40" s="281"/>
      <c r="B40" s="902"/>
      <c r="C40" s="858"/>
      <c r="D40" s="858"/>
      <c r="E40" s="858"/>
      <c r="F40" s="858"/>
      <c r="G40" s="859"/>
      <c r="H40" s="857"/>
      <c r="I40" s="858"/>
      <c r="J40" s="858"/>
      <c r="K40" s="858"/>
      <c r="L40" s="859"/>
    </row>
    <row r="41" spans="1:12" s="131" customFormat="1" x14ac:dyDescent="0.25">
      <c r="A41" s="281"/>
      <c r="B41" s="902"/>
      <c r="C41" s="858"/>
      <c r="D41" s="858"/>
      <c r="E41" s="858"/>
      <c r="F41" s="858"/>
      <c r="G41" s="859"/>
      <c r="H41" s="857"/>
      <c r="I41" s="858"/>
      <c r="J41" s="858"/>
      <c r="K41" s="858"/>
      <c r="L41" s="859"/>
    </row>
    <row r="42" spans="1:12" s="131" customFormat="1" x14ac:dyDescent="0.25">
      <c r="A42" s="281"/>
      <c r="B42" s="902"/>
      <c r="C42" s="858"/>
      <c r="D42" s="858"/>
      <c r="E42" s="858"/>
      <c r="F42" s="858"/>
      <c r="G42" s="859"/>
      <c r="H42" s="857"/>
      <c r="I42" s="858"/>
      <c r="J42" s="858"/>
      <c r="K42" s="858"/>
      <c r="L42" s="859"/>
    </row>
    <row r="43" spans="1:12" s="131" customFormat="1" x14ac:dyDescent="0.25">
      <c r="A43" s="281"/>
      <c r="B43" s="902"/>
      <c r="C43" s="858"/>
      <c r="D43" s="858"/>
      <c r="E43" s="858"/>
      <c r="F43" s="858"/>
      <c r="G43" s="859"/>
      <c r="H43" s="857"/>
      <c r="I43" s="858"/>
      <c r="J43" s="858"/>
      <c r="K43" s="858"/>
      <c r="L43" s="859"/>
    </row>
    <row r="44" spans="1:12" s="131" customFormat="1" x14ac:dyDescent="0.25">
      <c r="A44" s="281"/>
      <c r="B44" s="902"/>
      <c r="C44" s="858"/>
      <c r="D44" s="858"/>
      <c r="E44" s="858"/>
      <c r="F44" s="858"/>
      <c r="G44" s="859"/>
      <c r="H44" s="857"/>
      <c r="I44" s="858"/>
      <c r="J44" s="858"/>
      <c r="K44" s="858"/>
      <c r="L44" s="859"/>
    </row>
    <row r="45" spans="1:12" s="131" customFormat="1" x14ac:dyDescent="0.25">
      <c r="A45" s="281"/>
      <c r="B45" s="902"/>
      <c r="C45" s="858"/>
      <c r="D45" s="858"/>
      <c r="E45" s="858"/>
      <c r="F45" s="858"/>
      <c r="G45" s="859"/>
      <c r="H45" s="857"/>
      <c r="I45" s="858"/>
      <c r="J45" s="858"/>
      <c r="K45" s="858"/>
      <c r="L45" s="859"/>
    </row>
    <row r="46" spans="1:12" s="131" customFormat="1" x14ac:dyDescent="0.25">
      <c r="A46" s="281"/>
      <c r="B46" s="902"/>
      <c r="C46" s="858"/>
      <c r="D46" s="858"/>
      <c r="E46" s="858"/>
      <c r="F46" s="858"/>
      <c r="G46" s="859"/>
      <c r="H46" s="857"/>
      <c r="I46" s="858"/>
      <c r="J46" s="858"/>
      <c r="K46" s="858"/>
      <c r="L46" s="859"/>
    </row>
    <row r="47" spans="1:12" s="131" customFormat="1" x14ac:dyDescent="0.25">
      <c r="A47" s="281"/>
      <c r="B47" s="902"/>
      <c r="C47" s="858"/>
      <c r="D47" s="858"/>
      <c r="E47" s="858"/>
      <c r="F47" s="858"/>
      <c r="G47" s="859"/>
      <c r="H47" s="857"/>
      <c r="I47" s="858"/>
      <c r="J47" s="858"/>
      <c r="K47" s="858"/>
      <c r="L47" s="859"/>
    </row>
    <row r="48" spans="1:12" s="131" customFormat="1" x14ac:dyDescent="0.25">
      <c r="A48" s="281"/>
      <c r="B48" s="902"/>
      <c r="C48" s="858"/>
      <c r="D48" s="858"/>
      <c r="E48" s="858"/>
      <c r="F48" s="858"/>
      <c r="G48" s="859"/>
      <c r="H48" s="857"/>
      <c r="I48" s="858"/>
      <c r="J48" s="858"/>
      <c r="K48" s="858"/>
      <c r="L48" s="859"/>
    </row>
    <row r="49" spans="1:12" s="131" customFormat="1" x14ac:dyDescent="0.25">
      <c r="A49" s="281"/>
      <c r="B49" s="902"/>
      <c r="C49" s="858"/>
      <c r="D49" s="858"/>
      <c r="E49" s="858"/>
      <c r="F49" s="858"/>
      <c r="G49" s="859"/>
      <c r="H49" s="857"/>
      <c r="I49" s="858"/>
      <c r="J49" s="858"/>
      <c r="K49" s="858"/>
      <c r="L49" s="859"/>
    </row>
    <row r="50" spans="1:12" s="131" customFormat="1" x14ac:dyDescent="0.25">
      <c r="A50" s="281"/>
      <c r="B50" s="902"/>
      <c r="C50" s="858"/>
      <c r="D50" s="858"/>
      <c r="E50" s="858"/>
      <c r="F50" s="858"/>
      <c r="G50" s="859"/>
      <c r="H50" s="857"/>
      <c r="I50" s="858"/>
      <c r="J50" s="858"/>
      <c r="K50" s="858"/>
      <c r="L50" s="859"/>
    </row>
    <row r="51" spans="1:12" s="131" customFormat="1" ht="15.75" thickBot="1" x14ac:dyDescent="0.3">
      <c r="A51" s="281"/>
      <c r="B51" s="902"/>
      <c r="C51" s="858"/>
      <c r="D51" s="858"/>
      <c r="E51" s="858"/>
      <c r="F51" s="858"/>
      <c r="G51" s="859"/>
      <c r="H51" s="857"/>
      <c r="I51" s="858"/>
      <c r="J51" s="858"/>
      <c r="K51" s="858"/>
      <c r="L51" s="859"/>
    </row>
    <row r="52" spans="1:12" s="131" customFormat="1" ht="15" customHeight="1" x14ac:dyDescent="0.25">
      <c r="A52" s="286"/>
      <c r="B52" s="890" t="s">
        <v>1222</v>
      </c>
      <c r="C52" s="891"/>
      <c r="D52" s="891"/>
      <c r="E52" s="891"/>
      <c r="F52" s="891"/>
      <c r="G52" s="892"/>
      <c r="H52" s="896" t="s">
        <v>1223</v>
      </c>
      <c r="I52" s="897"/>
      <c r="J52" s="897"/>
      <c r="K52" s="897"/>
      <c r="L52" s="898"/>
    </row>
    <row r="53" spans="1:12" s="131" customFormat="1" ht="15.75" thickBot="1" x14ac:dyDescent="0.3">
      <c r="A53" s="285"/>
      <c r="B53" s="893"/>
      <c r="C53" s="894"/>
      <c r="D53" s="894"/>
      <c r="E53" s="894"/>
      <c r="F53" s="894"/>
      <c r="G53" s="895"/>
      <c r="H53" s="899"/>
      <c r="I53" s="900"/>
      <c r="J53" s="900"/>
      <c r="K53" s="900"/>
      <c r="L53" s="901"/>
    </row>
    <row r="54" spans="1:12" x14ac:dyDescent="0.25">
      <c r="B54" s="866"/>
      <c r="C54" s="867"/>
      <c r="D54" s="867"/>
      <c r="E54" s="867"/>
      <c r="F54" s="867"/>
      <c r="G54" s="868"/>
      <c r="H54" s="866"/>
      <c r="I54" s="867"/>
      <c r="J54" s="867"/>
      <c r="K54" s="867"/>
      <c r="L54" s="868"/>
    </row>
    <row r="55" spans="1:12" x14ac:dyDescent="0.25">
      <c r="B55" s="857"/>
      <c r="C55" s="902"/>
      <c r="D55" s="902"/>
      <c r="E55" s="902"/>
      <c r="F55" s="902"/>
      <c r="G55" s="859"/>
      <c r="H55" s="857"/>
      <c r="I55" s="858"/>
      <c r="J55" s="858"/>
      <c r="K55" s="858"/>
      <c r="L55" s="859"/>
    </row>
    <row r="56" spans="1:12" x14ac:dyDescent="0.25">
      <c r="B56" s="857"/>
      <c r="C56" s="902"/>
      <c r="D56" s="902"/>
      <c r="E56" s="902"/>
      <c r="F56" s="902"/>
      <c r="G56" s="859"/>
      <c r="H56" s="857"/>
      <c r="I56" s="858"/>
      <c r="J56" s="858"/>
      <c r="K56" s="858"/>
      <c r="L56" s="859"/>
    </row>
    <row r="57" spans="1:12" x14ac:dyDescent="0.25">
      <c r="B57" s="857"/>
      <c r="C57" s="902"/>
      <c r="D57" s="902"/>
      <c r="E57" s="902"/>
      <c r="F57" s="902"/>
      <c r="G57" s="859"/>
      <c r="H57" s="857"/>
      <c r="I57" s="858"/>
      <c r="J57" s="858"/>
      <c r="K57" s="858"/>
      <c r="L57" s="859"/>
    </row>
    <row r="58" spans="1:12" x14ac:dyDescent="0.25">
      <c r="B58" s="857"/>
      <c r="C58" s="902"/>
      <c r="D58" s="902"/>
      <c r="E58" s="902"/>
      <c r="F58" s="902"/>
      <c r="G58" s="859"/>
      <c r="H58" s="857"/>
      <c r="I58" s="858"/>
      <c r="J58" s="858"/>
      <c r="K58" s="858"/>
      <c r="L58" s="859"/>
    </row>
    <row r="59" spans="1:12" x14ac:dyDescent="0.25">
      <c r="B59" s="857"/>
      <c r="C59" s="902"/>
      <c r="D59" s="902"/>
      <c r="E59" s="902"/>
      <c r="F59" s="902"/>
      <c r="G59" s="859"/>
      <c r="H59" s="857"/>
      <c r="I59" s="858"/>
      <c r="J59" s="858"/>
      <c r="K59" s="858"/>
      <c r="L59" s="859"/>
    </row>
    <row r="60" spans="1:12" x14ac:dyDescent="0.25">
      <c r="B60" s="857"/>
      <c r="C60" s="902"/>
      <c r="D60" s="902"/>
      <c r="E60" s="902"/>
      <c r="F60" s="902"/>
      <c r="G60" s="859"/>
      <c r="H60" s="857"/>
      <c r="I60" s="858"/>
      <c r="J60" s="858"/>
      <c r="K60" s="858"/>
      <c r="L60" s="859"/>
    </row>
    <row r="61" spans="1:12" x14ac:dyDescent="0.25">
      <c r="B61" s="857"/>
      <c r="C61" s="902"/>
      <c r="D61" s="902"/>
      <c r="E61" s="902"/>
      <c r="F61" s="902"/>
      <c r="G61" s="859"/>
      <c r="H61" s="857"/>
      <c r="I61" s="858"/>
      <c r="J61" s="858"/>
      <c r="K61" s="858"/>
      <c r="L61" s="859"/>
    </row>
    <row r="62" spans="1:12" x14ac:dyDescent="0.25">
      <c r="B62" s="857"/>
      <c r="C62" s="902"/>
      <c r="D62" s="902"/>
      <c r="E62" s="902"/>
      <c r="F62" s="902"/>
      <c r="G62" s="859"/>
      <c r="H62" s="857"/>
      <c r="I62" s="858"/>
      <c r="J62" s="858"/>
      <c r="K62" s="858"/>
      <c r="L62" s="859"/>
    </row>
    <row r="63" spans="1:12" x14ac:dyDescent="0.25">
      <c r="B63" s="857"/>
      <c r="C63" s="902"/>
      <c r="D63" s="902"/>
      <c r="E63" s="902"/>
      <c r="F63" s="902"/>
      <c r="G63" s="859"/>
      <c r="H63" s="857"/>
      <c r="I63" s="858"/>
      <c r="J63" s="858"/>
      <c r="K63" s="858"/>
      <c r="L63" s="859"/>
    </row>
    <row r="64" spans="1:12" x14ac:dyDescent="0.25">
      <c r="B64" s="857"/>
      <c r="C64" s="902"/>
      <c r="D64" s="902"/>
      <c r="E64" s="902"/>
      <c r="F64" s="902"/>
      <c r="G64" s="859"/>
      <c r="H64" s="857"/>
      <c r="I64" s="858"/>
      <c r="J64" s="858"/>
      <c r="K64" s="858"/>
      <c r="L64" s="859"/>
    </row>
    <row r="65" spans="2:12" x14ac:dyDescent="0.25">
      <c r="B65" s="857"/>
      <c r="C65" s="902"/>
      <c r="D65" s="902"/>
      <c r="E65" s="902"/>
      <c r="F65" s="902"/>
      <c r="G65" s="859"/>
      <c r="H65" s="857"/>
      <c r="I65" s="858"/>
      <c r="J65" s="858"/>
      <c r="K65" s="858"/>
      <c r="L65" s="859"/>
    </row>
    <row r="66" spans="2:12" x14ac:dyDescent="0.25">
      <c r="B66" s="857"/>
      <c r="C66" s="902"/>
      <c r="D66" s="902"/>
      <c r="E66" s="902"/>
      <c r="F66" s="902"/>
      <c r="G66" s="859"/>
      <c r="H66" s="857"/>
      <c r="I66" s="858"/>
      <c r="J66" s="858"/>
      <c r="K66" s="858"/>
      <c r="L66" s="859"/>
    </row>
    <row r="67" spans="2:12" ht="15.75" thickBot="1" x14ac:dyDescent="0.3">
      <c r="B67" s="903"/>
      <c r="C67" s="904"/>
      <c r="D67" s="904"/>
      <c r="E67" s="904"/>
      <c r="F67" s="904"/>
      <c r="G67" s="905"/>
      <c r="H67" s="857"/>
      <c r="I67" s="858"/>
      <c r="J67" s="858"/>
      <c r="K67" s="858"/>
      <c r="L67" s="859"/>
    </row>
    <row r="68" spans="2:12" x14ac:dyDescent="0.25">
      <c r="B68" s="890" t="s">
        <v>1224</v>
      </c>
      <c r="C68" s="891"/>
      <c r="D68" s="891"/>
      <c r="E68" s="891"/>
      <c r="F68" s="891"/>
      <c r="G68" s="892"/>
      <c r="H68" s="896" t="s">
        <v>1225</v>
      </c>
      <c r="I68" s="897"/>
      <c r="J68" s="897"/>
      <c r="K68" s="897"/>
      <c r="L68" s="898"/>
    </row>
    <row r="69" spans="2:12" ht="15.75" thickBot="1" x14ac:dyDescent="0.3">
      <c r="B69" s="893"/>
      <c r="C69" s="894"/>
      <c r="D69" s="894"/>
      <c r="E69" s="894"/>
      <c r="F69" s="894"/>
      <c r="G69" s="895"/>
      <c r="H69" s="899"/>
      <c r="I69" s="900"/>
      <c r="J69" s="900"/>
      <c r="K69" s="900"/>
      <c r="L69" s="901"/>
    </row>
    <row r="70" spans="2:12" x14ac:dyDescent="0.25">
      <c r="B70" s="866" t="s">
        <v>504</v>
      </c>
      <c r="C70" s="867"/>
      <c r="D70" s="867"/>
      <c r="E70" s="867"/>
      <c r="F70" s="867"/>
      <c r="G70" s="868"/>
      <c r="H70" s="866" t="s">
        <v>505</v>
      </c>
      <c r="I70" s="867"/>
      <c r="J70" s="867"/>
      <c r="K70" s="867"/>
      <c r="L70" s="868"/>
    </row>
    <row r="71" spans="2:12" x14ac:dyDescent="0.25">
      <c r="B71" s="857"/>
      <c r="C71" s="902"/>
      <c r="D71" s="902"/>
      <c r="E71" s="902"/>
      <c r="F71" s="902"/>
      <c r="G71" s="859"/>
      <c r="H71" s="857"/>
      <c r="I71" s="858"/>
      <c r="J71" s="858"/>
      <c r="K71" s="858"/>
      <c r="L71" s="859"/>
    </row>
    <row r="72" spans="2:12" x14ac:dyDescent="0.25">
      <c r="B72" s="857"/>
      <c r="C72" s="902"/>
      <c r="D72" s="902"/>
      <c r="E72" s="902"/>
      <c r="F72" s="902"/>
      <c r="G72" s="859"/>
      <c r="H72" s="857"/>
      <c r="I72" s="858"/>
      <c r="J72" s="858"/>
      <c r="K72" s="858"/>
      <c r="L72" s="859"/>
    </row>
    <row r="73" spans="2:12" x14ac:dyDescent="0.25">
      <c r="B73" s="857"/>
      <c r="C73" s="902"/>
      <c r="D73" s="902"/>
      <c r="E73" s="902"/>
      <c r="F73" s="902"/>
      <c r="G73" s="859"/>
      <c r="H73" s="857"/>
      <c r="I73" s="858"/>
      <c r="J73" s="858"/>
      <c r="K73" s="858"/>
      <c r="L73" s="859"/>
    </row>
    <row r="74" spans="2:12" x14ac:dyDescent="0.25">
      <c r="B74" s="857"/>
      <c r="C74" s="902"/>
      <c r="D74" s="902"/>
      <c r="E74" s="902"/>
      <c r="F74" s="902"/>
      <c r="G74" s="859"/>
      <c r="H74" s="857"/>
      <c r="I74" s="858"/>
      <c r="J74" s="858"/>
      <c r="K74" s="858"/>
      <c r="L74" s="859"/>
    </row>
    <row r="75" spans="2:12" x14ac:dyDescent="0.25">
      <c r="B75" s="857"/>
      <c r="C75" s="902"/>
      <c r="D75" s="902"/>
      <c r="E75" s="902"/>
      <c r="F75" s="902"/>
      <c r="G75" s="859"/>
      <c r="H75" s="857"/>
      <c r="I75" s="858"/>
      <c r="J75" s="858"/>
      <c r="K75" s="858"/>
      <c r="L75" s="859"/>
    </row>
    <row r="76" spans="2:12" x14ac:dyDescent="0.25">
      <c r="B76" s="857"/>
      <c r="C76" s="902"/>
      <c r="D76" s="902"/>
      <c r="E76" s="902"/>
      <c r="F76" s="902"/>
      <c r="G76" s="859"/>
      <c r="H76" s="857"/>
      <c r="I76" s="858"/>
      <c r="J76" s="858"/>
      <c r="K76" s="858"/>
      <c r="L76" s="859"/>
    </row>
    <row r="77" spans="2:12" x14ac:dyDescent="0.25">
      <c r="B77" s="857"/>
      <c r="C77" s="902"/>
      <c r="D77" s="902"/>
      <c r="E77" s="902"/>
      <c r="F77" s="902"/>
      <c r="G77" s="859"/>
      <c r="H77" s="857"/>
      <c r="I77" s="858"/>
      <c r="J77" s="858"/>
      <c r="K77" s="858"/>
      <c r="L77" s="859"/>
    </row>
    <row r="78" spans="2:12" x14ac:dyDescent="0.25">
      <c r="B78" s="857"/>
      <c r="C78" s="902"/>
      <c r="D78" s="902"/>
      <c r="E78" s="902"/>
      <c r="F78" s="902"/>
      <c r="G78" s="859"/>
      <c r="H78" s="857"/>
      <c r="I78" s="858"/>
      <c r="J78" s="858"/>
      <c r="K78" s="858"/>
      <c r="L78" s="859"/>
    </row>
    <row r="79" spans="2:12" x14ac:dyDescent="0.25">
      <c r="B79" s="857"/>
      <c r="C79" s="902"/>
      <c r="D79" s="902"/>
      <c r="E79" s="902"/>
      <c r="F79" s="902"/>
      <c r="G79" s="859"/>
      <c r="H79" s="857"/>
      <c r="I79" s="858"/>
      <c r="J79" s="858"/>
      <c r="K79" s="858"/>
      <c r="L79" s="859"/>
    </row>
    <row r="80" spans="2:12" x14ac:dyDescent="0.25">
      <c r="B80" s="857"/>
      <c r="C80" s="902"/>
      <c r="D80" s="902"/>
      <c r="E80" s="902"/>
      <c r="F80" s="902"/>
      <c r="G80" s="859"/>
      <c r="H80" s="857"/>
      <c r="I80" s="858"/>
      <c r="J80" s="858"/>
      <c r="K80" s="858"/>
      <c r="L80" s="859"/>
    </row>
    <row r="81" spans="2:12" x14ac:dyDescent="0.25">
      <c r="B81" s="857"/>
      <c r="C81" s="902"/>
      <c r="D81" s="902"/>
      <c r="E81" s="902"/>
      <c r="F81" s="902"/>
      <c r="G81" s="859"/>
      <c r="H81" s="857"/>
      <c r="I81" s="858"/>
      <c r="J81" s="858"/>
      <c r="K81" s="858"/>
      <c r="L81" s="859"/>
    </row>
    <row r="82" spans="2:12" x14ac:dyDescent="0.25">
      <c r="B82" s="857"/>
      <c r="C82" s="902"/>
      <c r="D82" s="902"/>
      <c r="E82" s="902"/>
      <c r="F82" s="902"/>
      <c r="G82" s="859"/>
      <c r="H82" s="857"/>
      <c r="I82" s="858"/>
      <c r="J82" s="858"/>
      <c r="K82" s="858"/>
      <c r="L82" s="859"/>
    </row>
    <row r="83" spans="2:12" ht="15.75" thickBot="1" x14ac:dyDescent="0.3">
      <c r="B83" s="903"/>
      <c r="C83" s="904"/>
      <c r="D83" s="904"/>
      <c r="E83" s="904"/>
      <c r="F83" s="904"/>
      <c r="G83" s="905"/>
      <c r="H83" s="857"/>
      <c r="I83" s="858"/>
      <c r="J83" s="858"/>
      <c r="K83" s="858"/>
      <c r="L83" s="859"/>
    </row>
    <row r="84" spans="2:12" x14ac:dyDescent="0.25">
      <c r="B84" s="890"/>
      <c r="C84" s="891"/>
      <c r="D84" s="891"/>
      <c r="E84" s="891"/>
      <c r="F84" s="891"/>
      <c r="G84" s="892"/>
      <c r="H84" s="896"/>
      <c r="I84" s="897"/>
      <c r="J84" s="897"/>
      <c r="K84" s="897"/>
      <c r="L84" s="898"/>
    </row>
    <row r="85" spans="2:12" ht="15.75" thickBot="1" x14ac:dyDescent="0.3">
      <c r="B85" s="893"/>
      <c r="C85" s="894"/>
      <c r="D85" s="894"/>
      <c r="E85" s="894"/>
      <c r="F85" s="894"/>
      <c r="G85" s="895"/>
      <c r="H85" s="899"/>
      <c r="I85" s="900"/>
      <c r="J85" s="900"/>
      <c r="K85" s="900"/>
      <c r="L85" s="901"/>
    </row>
  </sheetData>
  <mergeCells count="27">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84:G85"/>
    <mergeCell ref="H84:L85"/>
    <mergeCell ref="B52:G53"/>
    <mergeCell ref="H52:L53"/>
    <mergeCell ref="B54:G67"/>
    <mergeCell ref="H54:L67"/>
    <mergeCell ref="B68:G69"/>
    <mergeCell ref="H68:L69"/>
  </mergeCells>
  <pageMargins left="0.7" right="0.7" top="0.75" bottom="0.75" header="0.3" footer="0.3"/>
  <pageSetup paperSize="9" scale="65"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Normal="100" zoomScaleSheetLayoutView="100" zoomScalePageLayoutView="110" workbookViewId="0">
      <selection activeCell="H23" sqref="H23:L36"/>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30" t="s">
        <v>252</v>
      </c>
      <c r="C1" s="878"/>
      <c r="D1" s="878"/>
      <c r="E1" s="878"/>
      <c r="F1" s="878"/>
      <c r="G1" s="878"/>
      <c r="H1" s="878"/>
      <c r="I1" s="878"/>
      <c r="J1" s="878"/>
      <c r="K1" s="878"/>
      <c r="L1" s="912"/>
    </row>
    <row r="2" spans="2:12" ht="11.25" customHeight="1" x14ac:dyDescent="0.25">
      <c r="B2" s="931"/>
      <c r="C2" s="879"/>
      <c r="D2" s="879"/>
      <c r="E2" s="879"/>
      <c r="F2" s="879"/>
      <c r="G2" s="879"/>
      <c r="H2" s="879"/>
      <c r="I2" s="879"/>
      <c r="J2" s="879"/>
      <c r="K2" s="879"/>
      <c r="L2" s="914"/>
    </row>
    <row r="3" spans="2:12" ht="24.95" customHeight="1" x14ac:dyDescent="0.25">
      <c r="B3" s="917" t="s">
        <v>290</v>
      </c>
      <c r="C3" s="915"/>
      <c r="D3" s="915"/>
      <c r="E3" s="916"/>
      <c r="F3" s="97">
        <v>44203</v>
      </c>
      <c r="G3" s="917" t="s">
        <v>291</v>
      </c>
      <c r="H3" s="915"/>
      <c r="I3" s="916"/>
      <c r="J3" s="918">
        <v>44209</v>
      </c>
      <c r="K3" s="932"/>
      <c r="L3" s="933"/>
    </row>
    <row r="4" spans="2:12" ht="24.95" customHeight="1" x14ac:dyDescent="0.25">
      <c r="B4" s="934" t="s">
        <v>251</v>
      </c>
      <c r="C4" s="919"/>
      <c r="D4" s="919"/>
      <c r="E4" s="919"/>
      <c r="F4" s="919"/>
      <c r="G4" s="919"/>
      <c r="H4" s="920"/>
      <c r="I4" s="344" t="s">
        <v>490</v>
      </c>
      <c r="J4" s="344" t="s">
        <v>2</v>
      </c>
      <c r="K4" s="870" t="s">
        <v>0</v>
      </c>
      <c r="L4" s="923"/>
    </row>
    <row r="5" spans="2:12" ht="24.95" customHeight="1" thickBot="1" x14ac:dyDescent="0.3">
      <c r="B5" s="935"/>
      <c r="C5" s="936"/>
      <c r="D5" s="936"/>
      <c r="E5" s="936"/>
      <c r="F5" s="936"/>
      <c r="G5" s="936"/>
      <c r="H5" s="937"/>
      <c r="I5" s="81" t="s">
        <v>491</v>
      </c>
      <c r="J5" s="134">
        <v>2</v>
      </c>
      <c r="K5" s="938" t="s">
        <v>292</v>
      </c>
      <c r="L5" s="939"/>
    </row>
    <row r="6" spans="2:12" ht="24.95" customHeight="1" thickBot="1" x14ac:dyDescent="0.3">
      <c r="B6" s="945" t="s">
        <v>510</v>
      </c>
      <c r="C6" s="946"/>
      <c r="D6" s="946"/>
      <c r="E6" s="946"/>
      <c r="F6" s="946"/>
      <c r="G6" s="946"/>
      <c r="H6" s="946"/>
      <c r="I6" s="946"/>
      <c r="J6" s="946"/>
      <c r="K6" s="946"/>
      <c r="L6" s="947"/>
    </row>
    <row r="7" spans="2:12" ht="15.75" customHeight="1" x14ac:dyDescent="0.25">
      <c r="B7" s="857" t="s">
        <v>453</v>
      </c>
      <c r="C7" s="858"/>
      <c r="D7" s="858"/>
      <c r="E7" s="858"/>
      <c r="F7" s="858"/>
      <c r="G7" s="859"/>
      <c r="H7" s="857" t="s">
        <v>454</v>
      </c>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3" x14ac:dyDescent="0.25">
      <c r="B17" s="857"/>
      <c r="C17" s="858"/>
      <c r="D17" s="858"/>
      <c r="E17" s="858"/>
      <c r="F17" s="858"/>
      <c r="G17" s="859"/>
      <c r="H17" s="857"/>
      <c r="I17" s="858"/>
      <c r="J17" s="858"/>
      <c r="K17" s="858"/>
      <c r="L17" s="859"/>
    </row>
    <row r="18" spans="2:13" x14ac:dyDescent="0.25">
      <c r="B18" s="857"/>
      <c r="C18" s="858"/>
      <c r="D18" s="858"/>
      <c r="E18" s="858"/>
      <c r="F18" s="858"/>
      <c r="G18" s="859"/>
      <c r="H18" s="857"/>
      <c r="I18" s="858"/>
      <c r="J18" s="858"/>
      <c r="K18" s="858"/>
      <c r="L18" s="859"/>
    </row>
    <row r="19" spans="2:13" x14ac:dyDescent="0.25">
      <c r="B19" s="857"/>
      <c r="C19" s="858"/>
      <c r="D19" s="858"/>
      <c r="E19" s="858"/>
      <c r="F19" s="858"/>
      <c r="G19" s="859"/>
      <c r="H19" s="857"/>
      <c r="I19" s="858"/>
      <c r="J19" s="858"/>
      <c r="K19" s="858"/>
      <c r="L19" s="859"/>
    </row>
    <row r="20" spans="2:13" ht="15.75" thickBot="1" x14ac:dyDescent="0.3">
      <c r="B20" s="857"/>
      <c r="C20" s="858"/>
      <c r="D20" s="858"/>
      <c r="E20" s="858"/>
      <c r="F20" s="858"/>
      <c r="G20" s="859"/>
      <c r="H20" s="857"/>
      <c r="I20" s="858"/>
      <c r="J20" s="858"/>
      <c r="K20" s="858"/>
      <c r="L20" s="859"/>
    </row>
    <row r="21" spans="2:13" ht="15" customHeight="1" x14ac:dyDescent="0.25">
      <c r="B21" s="948" t="s">
        <v>1183</v>
      </c>
      <c r="C21" s="949"/>
      <c r="D21" s="949"/>
      <c r="E21" s="949"/>
      <c r="F21" s="949"/>
      <c r="G21" s="950"/>
      <c r="H21" s="948" t="s">
        <v>1184</v>
      </c>
      <c r="I21" s="949"/>
      <c r="J21" s="949"/>
      <c r="K21" s="949"/>
      <c r="L21" s="949"/>
      <c r="M21" s="954"/>
    </row>
    <row r="22" spans="2:13" ht="37.5" customHeight="1" thickBot="1" x14ac:dyDescent="0.3">
      <c r="B22" s="951"/>
      <c r="C22" s="952"/>
      <c r="D22" s="952"/>
      <c r="E22" s="952"/>
      <c r="F22" s="952"/>
      <c r="G22" s="953"/>
      <c r="H22" s="951"/>
      <c r="I22" s="952"/>
      <c r="J22" s="952"/>
      <c r="K22" s="952"/>
      <c r="L22" s="952"/>
      <c r="M22" s="955"/>
    </row>
    <row r="23" spans="2:13" ht="15.75" customHeight="1" x14ac:dyDescent="0.25">
      <c r="B23" s="866" t="s">
        <v>502</v>
      </c>
      <c r="C23" s="867"/>
      <c r="D23" s="867"/>
      <c r="E23" s="867"/>
      <c r="F23" s="867"/>
      <c r="G23" s="868"/>
      <c r="H23" s="866" t="s">
        <v>503</v>
      </c>
      <c r="I23" s="867"/>
      <c r="J23" s="867"/>
      <c r="K23" s="867"/>
      <c r="L23" s="868"/>
    </row>
    <row r="24" spans="2:13" x14ac:dyDescent="0.25">
      <c r="B24" s="857"/>
      <c r="C24" s="858"/>
      <c r="D24" s="858"/>
      <c r="E24" s="858"/>
      <c r="F24" s="858"/>
      <c r="G24" s="859"/>
      <c r="H24" s="857"/>
      <c r="I24" s="858"/>
      <c r="J24" s="858"/>
      <c r="K24" s="858"/>
      <c r="L24" s="859"/>
    </row>
    <row r="25" spans="2:13" x14ac:dyDescent="0.25">
      <c r="B25" s="857"/>
      <c r="C25" s="858"/>
      <c r="D25" s="858"/>
      <c r="E25" s="858"/>
      <c r="F25" s="858"/>
      <c r="G25" s="859"/>
      <c r="H25" s="857"/>
      <c r="I25" s="858"/>
      <c r="J25" s="858"/>
      <c r="K25" s="858"/>
      <c r="L25" s="859"/>
    </row>
    <row r="26" spans="2:13" x14ac:dyDescent="0.25">
      <c r="B26" s="857"/>
      <c r="C26" s="858"/>
      <c r="D26" s="858"/>
      <c r="E26" s="858"/>
      <c r="F26" s="858"/>
      <c r="G26" s="859"/>
      <c r="H26" s="857"/>
      <c r="I26" s="858"/>
      <c r="J26" s="858"/>
      <c r="K26" s="858"/>
      <c r="L26" s="859"/>
    </row>
    <row r="27" spans="2:13" x14ac:dyDescent="0.25">
      <c r="B27" s="857"/>
      <c r="C27" s="858"/>
      <c r="D27" s="858"/>
      <c r="E27" s="858"/>
      <c r="F27" s="858"/>
      <c r="G27" s="859"/>
      <c r="H27" s="857"/>
      <c r="I27" s="858"/>
      <c r="J27" s="858"/>
      <c r="K27" s="858"/>
      <c r="L27" s="859"/>
    </row>
    <row r="28" spans="2:13" x14ac:dyDescent="0.25">
      <c r="B28" s="857"/>
      <c r="C28" s="858"/>
      <c r="D28" s="858"/>
      <c r="E28" s="858"/>
      <c r="F28" s="858"/>
      <c r="G28" s="859"/>
      <c r="H28" s="857"/>
      <c r="I28" s="858"/>
      <c r="J28" s="858"/>
      <c r="K28" s="858"/>
      <c r="L28" s="859"/>
    </row>
    <row r="29" spans="2:13" x14ac:dyDescent="0.25">
      <c r="B29" s="857"/>
      <c r="C29" s="858"/>
      <c r="D29" s="858"/>
      <c r="E29" s="858"/>
      <c r="F29" s="858"/>
      <c r="G29" s="859"/>
      <c r="H29" s="857"/>
      <c r="I29" s="858"/>
      <c r="J29" s="858"/>
      <c r="K29" s="858"/>
      <c r="L29" s="859"/>
    </row>
    <row r="30" spans="2:13" x14ac:dyDescent="0.25">
      <c r="B30" s="857"/>
      <c r="C30" s="858"/>
      <c r="D30" s="858"/>
      <c r="E30" s="858"/>
      <c r="F30" s="858"/>
      <c r="G30" s="859"/>
      <c r="H30" s="857"/>
      <c r="I30" s="858"/>
      <c r="J30" s="858"/>
      <c r="K30" s="858"/>
      <c r="L30" s="859"/>
    </row>
    <row r="31" spans="2:13" x14ac:dyDescent="0.25">
      <c r="B31" s="857"/>
      <c r="C31" s="858"/>
      <c r="D31" s="858"/>
      <c r="E31" s="858"/>
      <c r="F31" s="858"/>
      <c r="G31" s="859"/>
      <c r="H31" s="857"/>
      <c r="I31" s="858"/>
      <c r="J31" s="858"/>
      <c r="K31" s="858"/>
      <c r="L31" s="859"/>
    </row>
    <row r="32" spans="2:13" x14ac:dyDescent="0.25">
      <c r="B32" s="857"/>
      <c r="C32" s="858"/>
      <c r="D32" s="858"/>
      <c r="E32" s="858"/>
      <c r="F32" s="858"/>
      <c r="G32" s="859"/>
      <c r="H32" s="857"/>
      <c r="I32" s="858"/>
      <c r="J32" s="858"/>
      <c r="K32" s="858"/>
      <c r="L32" s="859"/>
    </row>
    <row r="33" spans="2:13" x14ac:dyDescent="0.25">
      <c r="B33" s="857"/>
      <c r="C33" s="858"/>
      <c r="D33" s="858"/>
      <c r="E33" s="858"/>
      <c r="F33" s="858"/>
      <c r="G33" s="859"/>
      <c r="H33" s="857"/>
      <c r="I33" s="858"/>
      <c r="J33" s="858"/>
      <c r="K33" s="858"/>
      <c r="L33" s="859"/>
    </row>
    <row r="34" spans="2:13" x14ac:dyDescent="0.25">
      <c r="B34" s="857"/>
      <c r="C34" s="858"/>
      <c r="D34" s="858"/>
      <c r="E34" s="858"/>
      <c r="F34" s="858"/>
      <c r="G34" s="859"/>
      <c r="H34" s="857"/>
      <c r="I34" s="858"/>
      <c r="J34" s="858"/>
      <c r="K34" s="858"/>
      <c r="L34" s="859"/>
    </row>
    <row r="35" spans="2:13" x14ac:dyDescent="0.25">
      <c r="B35" s="857"/>
      <c r="C35" s="858"/>
      <c r="D35" s="858"/>
      <c r="E35" s="858"/>
      <c r="F35" s="858"/>
      <c r="G35" s="859"/>
      <c r="H35" s="857"/>
      <c r="I35" s="858"/>
      <c r="J35" s="858"/>
      <c r="K35" s="858"/>
      <c r="L35" s="859"/>
    </row>
    <row r="36" spans="2:13" ht="15.75" thickBot="1" x14ac:dyDescent="0.3">
      <c r="B36" s="857"/>
      <c r="C36" s="858"/>
      <c r="D36" s="858"/>
      <c r="E36" s="858"/>
      <c r="F36" s="858"/>
      <c r="G36" s="859"/>
      <c r="H36" s="857"/>
      <c r="I36" s="858"/>
      <c r="J36" s="858"/>
      <c r="K36" s="858"/>
      <c r="L36" s="859"/>
    </row>
    <row r="37" spans="2:13" ht="15" customHeight="1" x14ac:dyDescent="0.25">
      <c r="B37" s="948" t="s">
        <v>1185</v>
      </c>
      <c r="C37" s="949"/>
      <c r="D37" s="949"/>
      <c r="E37" s="949"/>
      <c r="F37" s="949"/>
      <c r="G37" s="950"/>
      <c r="H37" s="948" t="s">
        <v>1186</v>
      </c>
      <c r="I37" s="949"/>
      <c r="J37" s="949"/>
      <c r="K37" s="949"/>
      <c r="L37" s="949"/>
      <c r="M37" s="940"/>
    </row>
    <row r="38" spans="2:13" ht="35.25" customHeight="1" thickBot="1" x14ac:dyDescent="0.3">
      <c r="B38" s="951"/>
      <c r="C38" s="952"/>
      <c r="D38" s="952"/>
      <c r="E38" s="952"/>
      <c r="F38" s="952"/>
      <c r="G38" s="953"/>
      <c r="H38" s="951"/>
      <c r="I38" s="952"/>
      <c r="J38" s="952"/>
      <c r="K38" s="952"/>
      <c r="L38" s="952"/>
      <c r="M38" s="941"/>
    </row>
    <row r="39" spans="2:13" ht="26.25" customHeight="1" thickBot="1" x14ac:dyDescent="0.3">
      <c r="B39" s="942" t="s">
        <v>511</v>
      </c>
      <c r="C39" s="943"/>
      <c r="D39" s="943"/>
      <c r="E39" s="943"/>
      <c r="F39" s="943"/>
      <c r="G39" s="943"/>
      <c r="H39" s="943"/>
      <c r="I39" s="943"/>
      <c r="J39" s="943"/>
      <c r="K39" s="943"/>
      <c r="L39" s="944"/>
      <c r="M39" s="284"/>
    </row>
    <row r="40" spans="2:13" x14ac:dyDescent="0.25">
      <c r="B40" s="866" t="s">
        <v>504</v>
      </c>
      <c r="C40" s="867"/>
      <c r="D40" s="867"/>
      <c r="E40" s="867"/>
      <c r="F40" s="867"/>
      <c r="G40" s="868"/>
      <c r="H40" s="866" t="s">
        <v>505</v>
      </c>
      <c r="I40" s="867"/>
      <c r="J40" s="867"/>
      <c r="K40" s="867"/>
      <c r="L40" s="868"/>
    </row>
    <row r="41" spans="2:13" x14ac:dyDescent="0.25">
      <c r="B41" s="857"/>
      <c r="C41" s="858"/>
      <c r="D41" s="858"/>
      <c r="E41" s="858"/>
      <c r="F41" s="858"/>
      <c r="G41" s="859"/>
      <c r="H41" s="857"/>
      <c r="I41" s="858"/>
      <c r="J41" s="858"/>
      <c r="K41" s="858"/>
      <c r="L41" s="859"/>
    </row>
    <row r="42" spans="2:13" x14ac:dyDescent="0.25">
      <c r="B42" s="857"/>
      <c r="C42" s="858"/>
      <c r="D42" s="858"/>
      <c r="E42" s="858"/>
      <c r="F42" s="858"/>
      <c r="G42" s="859"/>
      <c r="H42" s="857"/>
      <c r="I42" s="858"/>
      <c r="J42" s="858"/>
      <c r="K42" s="858"/>
      <c r="L42" s="859"/>
    </row>
    <row r="43" spans="2:13" x14ac:dyDescent="0.25">
      <c r="B43" s="857"/>
      <c r="C43" s="858"/>
      <c r="D43" s="858"/>
      <c r="E43" s="858"/>
      <c r="F43" s="858"/>
      <c r="G43" s="859"/>
      <c r="H43" s="857"/>
      <c r="I43" s="858"/>
      <c r="J43" s="858"/>
      <c r="K43" s="858"/>
      <c r="L43" s="859"/>
    </row>
    <row r="44" spans="2:13" x14ac:dyDescent="0.25">
      <c r="B44" s="857"/>
      <c r="C44" s="858"/>
      <c r="D44" s="858"/>
      <c r="E44" s="858"/>
      <c r="F44" s="858"/>
      <c r="G44" s="859"/>
      <c r="H44" s="857"/>
      <c r="I44" s="858"/>
      <c r="J44" s="858"/>
      <c r="K44" s="858"/>
      <c r="L44" s="859"/>
    </row>
    <row r="45" spans="2:13" x14ac:dyDescent="0.25">
      <c r="B45" s="857"/>
      <c r="C45" s="858"/>
      <c r="D45" s="858"/>
      <c r="E45" s="858"/>
      <c r="F45" s="858"/>
      <c r="G45" s="859"/>
      <c r="H45" s="857"/>
      <c r="I45" s="858"/>
      <c r="J45" s="858"/>
      <c r="K45" s="858"/>
      <c r="L45" s="859"/>
    </row>
    <row r="46" spans="2:13" x14ac:dyDescent="0.25">
      <c r="B46" s="857"/>
      <c r="C46" s="858"/>
      <c r="D46" s="858"/>
      <c r="E46" s="858"/>
      <c r="F46" s="858"/>
      <c r="G46" s="859"/>
      <c r="H46" s="857"/>
      <c r="I46" s="858"/>
      <c r="J46" s="858"/>
      <c r="K46" s="858"/>
      <c r="L46" s="859"/>
    </row>
    <row r="47" spans="2:13" x14ac:dyDescent="0.25">
      <c r="B47" s="857"/>
      <c r="C47" s="858"/>
      <c r="D47" s="858"/>
      <c r="E47" s="858"/>
      <c r="F47" s="858"/>
      <c r="G47" s="859"/>
      <c r="H47" s="857"/>
      <c r="I47" s="858"/>
      <c r="J47" s="858"/>
      <c r="K47" s="858"/>
      <c r="L47" s="859"/>
    </row>
    <row r="48" spans="2:13" x14ac:dyDescent="0.25">
      <c r="B48" s="857"/>
      <c r="C48" s="858"/>
      <c r="D48" s="858"/>
      <c r="E48" s="858"/>
      <c r="F48" s="858"/>
      <c r="G48" s="859"/>
      <c r="H48" s="857"/>
      <c r="I48" s="858"/>
      <c r="J48" s="858"/>
      <c r="K48" s="858"/>
      <c r="L48" s="859"/>
    </row>
    <row r="49" spans="2:13" x14ac:dyDescent="0.25">
      <c r="B49" s="857"/>
      <c r="C49" s="858"/>
      <c r="D49" s="858"/>
      <c r="E49" s="858"/>
      <c r="F49" s="858"/>
      <c r="G49" s="859"/>
      <c r="H49" s="857"/>
      <c r="I49" s="858"/>
      <c r="J49" s="858"/>
      <c r="K49" s="858"/>
      <c r="L49" s="859"/>
    </row>
    <row r="50" spans="2:13" x14ac:dyDescent="0.25">
      <c r="B50" s="857"/>
      <c r="C50" s="858"/>
      <c r="D50" s="858"/>
      <c r="E50" s="858"/>
      <c r="F50" s="858"/>
      <c r="G50" s="859"/>
      <c r="H50" s="857"/>
      <c r="I50" s="858"/>
      <c r="J50" s="858"/>
      <c r="K50" s="858"/>
      <c r="L50" s="859"/>
    </row>
    <row r="51" spans="2:13" x14ac:dyDescent="0.25">
      <c r="B51" s="857"/>
      <c r="C51" s="858"/>
      <c r="D51" s="858"/>
      <c r="E51" s="858"/>
      <c r="F51" s="858"/>
      <c r="G51" s="859"/>
      <c r="H51" s="857"/>
      <c r="I51" s="858"/>
      <c r="J51" s="858"/>
      <c r="K51" s="858"/>
      <c r="L51" s="859"/>
    </row>
    <row r="52" spans="2:13" x14ac:dyDescent="0.25">
      <c r="B52" s="857"/>
      <c r="C52" s="858"/>
      <c r="D52" s="858"/>
      <c r="E52" s="858"/>
      <c r="F52" s="858"/>
      <c r="G52" s="859"/>
      <c r="H52" s="857"/>
      <c r="I52" s="858"/>
      <c r="J52" s="858"/>
      <c r="K52" s="858"/>
      <c r="L52" s="859"/>
    </row>
    <row r="53" spans="2:13" ht="15.75" thickBot="1" x14ac:dyDescent="0.3">
      <c r="B53" s="857"/>
      <c r="C53" s="858"/>
      <c r="D53" s="858"/>
      <c r="E53" s="858"/>
      <c r="F53" s="858"/>
      <c r="G53" s="859"/>
      <c r="H53" s="857"/>
      <c r="I53" s="858"/>
      <c r="J53" s="858"/>
      <c r="K53" s="858"/>
      <c r="L53" s="859"/>
    </row>
    <row r="54" spans="2:13" ht="15" customHeight="1" x14ac:dyDescent="0.25">
      <c r="B54" s="948" t="s">
        <v>1187</v>
      </c>
      <c r="C54" s="949"/>
      <c r="D54" s="949"/>
      <c r="E54" s="949"/>
      <c r="F54" s="949"/>
      <c r="G54" s="950"/>
      <c r="H54" s="948" t="s">
        <v>1188</v>
      </c>
      <c r="I54" s="949"/>
      <c r="J54" s="949"/>
      <c r="K54" s="949"/>
      <c r="L54" s="949"/>
      <c r="M54" s="940"/>
    </row>
    <row r="55" spans="2:13" ht="36" customHeight="1" thickBot="1" x14ac:dyDescent="0.3">
      <c r="B55" s="951"/>
      <c r="C55" s="952"/>
      <c r="D55" s="952"/>
      <c r="E55" s="952"/>
      <c r="F55" s="952"/>
      <c r="G55" s="953"/>
      <c r="H55" s="951"/>
      <c r="I55" s="952"/>
      <c r="J55" s="952"/>
      <c r="K55" s="952"/>
      <c r="L55" s="952"/>
      <c r="M55" s="941"/>
    </row>
    <row r="56" spans="2:13" ht="15" customHeight="1" x14ac:dyDescent="0.25">
      <c r="B56" s="866" t="s">
        <v>504</v>
      </c>
      <c r="C56" s="867"/>
      <c r="D56" s="867"/>
      <c r="E56" s="867"/>
      <c r="F56" s="867"/>
      <c r="G56" s="868"/>
      <c r="H56" s="866" t="s">
        <v>505</v>
      </c>
      <c r="I56" s="867"/>
      <c r="J56" s="867"/>
      <c r="K56" s="867"/>
      <c r="L56" s="868"/>
    </row>
    <row r="57" spans="2:13" ht="15" customHeight="1" x14ac:dyDescent="0.25">
      <c r="B57" s="857"/>
      <c r="C57" s="858"/>
      <c r="D57" s="858"/>
      <c r="E57" s="858"/>
      <c r="F57" s="858"/>
      <c r="G57" s="859"/>
      <c r="H57" s="857"/>
      <c r="I57" s="858"/>
      <c r="J57" s="858"/>
      <c r="K57" s="858"/>
      <c r="L57" s="859"/>
    </row>
    <row r="58" spans="2:13" ht="15" customHeight="1" x14ac:dyDescent="0.25">
      <c r="B58" s="857"/>
      <c r="C58" s="858"/>
      <c r="D58" s="858"/>
      <c r="E58" s="858"/>
      <c r="F58" s="858"/>
      <c r="G58" s="859"/>
      <c r="H58" s="857"/>
      <c r="I58" s="858"/>
      <c r="J58" s="858"/>
      <c r="K58" s="858"/>
      <c r="L58" s="859"/>
    </row>
    <row r="59" spans="2:13" ht="15" customHeight="1" x14ac:dyDescent="0.25">
      <c r="B59" s="857"/>
      <c r="C59" s="858"/>
      <c r="D59" s="858"/>
      <c r="E59" s="858"/>
      <c r="F59" s="858"/>
      <c r="G59" s="859"/>
      <c r="H59" s="857"/>
      <c r="I59" s="858"/>
      <c r="J59" s="858"/>
      <c r="K59" s="858"/>
      <c r="L59" s="859"/>
    </row>
    <row r="60" spans="2:13" ht="15" customHeight="1" x14ac:dyDescent="0.25">
      <c r="B60" s="857"/>
      <c r="C60" s="858"/>
      <c r="D60" s="858"/>
      <c r="E60" s="858"/>
      <c r="F60" s="858"/>
      <c r="G60" s="859"/>
      <c r="H60" s="857"/>
      <c r="I60" s="858"/>
      <c r="J60" s="858"/>
      <c r="K60" s="858"/>
      <c r="L60" s="859"/>
    </row>
    <row r="61" spans="2:13" ht="15" customHeight="1" x14ac:dyDescent="0.25">
      <c r="B61" s="857"/>
      <c r="C61" s="858"/>
      <c r="D61" s="858"/>
      <c r="E61" s="858"/>
      <c r="F61" s="858"/>
      <c r="G61" s="859"/>
      <c r="H61" s="857"/>
      <c r="I61" s="858"/>
      <c r="J61" s="858"/>
      <c r="K61" s="858"/>
      <c r="L61" s="859"/>
    </row>
    <row r="62" spans="2:13" ht="15" customHeight="1" x14ac:dyDescent="0.25">
      <c r="B62" s="857"/>
      <c r="C62" s="858"/>
      <c r="D62" s="858"/>
      <c r="E62" s="858"/>
      <c r="F62" s="858"/>
      <c r="G62" s="859"/>
      <c r="H62" s="857"/>
      <c r="I62" s="858"/>
      <c r="J62" s="858"/>
      <c r="K62" s="858"/>
      <c r="L62" s="859"/>
    </row>
    <row r="63" spans="2:13" ht="15" customHeight="1" x14ac:dyDescent="0.25">
      <c r="B63" s="857"/>
      <c r="C63" s="858"/>
      <c r="D63" s="858"/>
      <c r="E63" s="858"/>
      <c r="F63" s="858"/>
      <c r="G63" s="859"/>
      <c r="H63" s="857"/>
      <c r="I63" s="858"/>
      <c r="J63" s="858"/>
      <c r="K63" s="858"/>
      <c r="L63" s="859"/>
    </row>
    <row r="64" spans="2:13" ht="15" customHeight="1" x14ac:dyDescent="0.25">
      <c r="B64" s="857"/>
      <c r="C64" s="858"/>
      <c r="D64" s="858"/>
      <c r="E64" s="858"/>
      <c r="F64" s="858"/>
      <c r="G64" s="859"/>
      <c r="H64" s="857"/>
      <c r="I64" s="858"/>
      <c r="J64" s="858"/>
      <c r="K64" s="858"/>
      <c r="L64" s="859"/>
    </row>
    <row r="65" spans="2:15" ht="15" customHeight="1" x14ac:dyDescent="0.25">
      <c r="B65" s="857"/>
      <c r="C65" s="858"/>
      <c r="D65" s="858"/>
      <c r="E65" s="858"/>
      <c r="F65" s="858"/>
      <c r="G65" s="859"/>
      <c r="H65" s="857"/>
      <c r="I65" s="858"/>
      <c r="J65" s="858"/>
      <c r="K65" s="858"/>
      <c r="L65" s="859"/>
    </row>
    <row r="66" spans="2:15" ht="15" customHeight="1" x14ac:dyDescent="0.25">
      <c r="B66" s="857"/>
      <c r="C66" s="858"/>
      <c r="D66" s="858"/>
      <c r="E66" s="858"/>
      <c r="F66" s="858"/>
      <c r="G66" s="859"/>
      <c r="H66" s="857"/>
      <c r="I66" s="858"/>
      <c r="J66" s="858"/>
      <c r="K66" s="858"/>
      <c r="L66" s="859"/>
      <c r="O66" s="111"/>
    </row>
    <row r="67" spans="2:15" ht="15" customHeight="1" x14ac:dyDescent="0.25">
      <c r="B67" s="857"/>
      <c r="C67" s="858"/>
      <c r="D67" s="858"/>
      <c r="E67" s="858"/>
      <c r="F67" s="858"/>
      <c r="G67" s="859"/>
      <c r="H67" s="857"/>
      <c r="I67" s="858"/>
      <c r="J67" s="858"/>
      <c r="K67" s="858"/>
      <c r="L67" s="859"/>
    </row>
    <row r="68" spans="2:15" ht="15" customHeight="1" x14ac:dyDescent="0.25">
      <c r="B68" s="857"/>
      <c r="C68" s="858"/>
      <c r="D68" s="858"/>
      <c r="E68" s="858"/>
      <c r="F68" s="858"/>
      <c r="G68" s="859"/>
      <c r="H68" s="857"/>
      <c r="I68" s="858"/>
      <c r="J68" s="858"/>
      <c r="K68" s="858"/>
      <c r="L68" s="859"/>
    </row>
    <row r="69" spans="2:15" ht="15.75" customHeight="1" thickBot="1" x14ac:dyDescent="0.3">
      <c r="B69" s="857"/>
      <c r="C69" s="858"/>
      <c r="D69" s="858"/>
      <c r="E69" s="858"/>
      <c r="F69" s="858"/>
      <c r="G69" s="859"/>
      <c r="H69" s="857"/>
      <c r="I69" s="858"/>
      <c r="J69" s="858"/>
      <c r="K69" s="858"/>
      <c r="L69" s="859"/>
    </row>
    <row r="70" spans="2:15" ht="23.25" customHeight="1" x14ac:dyDescent="0.25">
      <c r="B70" s="948" t="s">
        <v>1189</v>
      </c>
      <c r="C70" s="949"/>
      <c r="D70" s="949"/>
      <c r="E70" s="949"/>
      <c r="F70" s="949"/>
      <c r="G70" s="950"/>
      <c r="H70" s="956" t="s">
        <v>1190</v>
      </c>
      <c r="I70" s="957"/>
      <c r="J70" s="957"/>
      <c r="K70" s="957"/>
      <c r="L70" s="957"/>
      <c r="M70" s="940"/>
    </row>
    <row r="71" spans="2:15" ht="25.5" customHeight="1" thickBot="1" x14ac:dyDescent="0.3">
      <c r="B71" s="951"/>
      <c r="C71" s="952"/>
      <c r="D71" s="952"/>
      <c r="E71" s="952"/>
      <c r="F71" s="952"/>
      <c r="G71" s="953"/>
      <c r="H71" s="958"/>
      <c r="I71" s="959"/>
      <c r="J71" s="959"/>
      <c r="K71" s="959"/>
      <c r="L71" s="959"/>
      <c r="M71" s="941"/>
    </row>
    <row r="72" spans="2:15" ht="25.5" customHeight="1" thickBot="1" x14ac:dyDescent="0.3">
      <c r="B72" s="942" t="s">
        <v>512</v>
      </c>
      <c r="C72" s="943"/>
      <c r="D72" s="943"/>
      <c r="E72" s="943"/>
      <c r="F72" s="943"/>
      <c r="G72" s="943"/>
      <c r="H72" s="943"/>
      <c r="I72" s="943"/>
      <c r="J72" s="943"/>
      <c r="K72" s="943"/>
      <c r="L72" s="944"/>
    </row>
    <row r="73" spans="2:15" x14ac:dyDescent="0.25">
      <c r="B73" s="866" t="s">
        <v>504</v>
      </c>
      <c r="C73" s="867"/>
      <c r="D73" s="867"/>
      <c r="E73" s="867"/>
      <c r="F73" s="867"/>
      <c r="G73" s="868"/>
      <c r="H73" s="866" t="s">
        <v>505</v>
      </c>
      <c r="I73" s="867"/>
      <c r="J73" s="867"/>
      <c r="K73" s="867"/>
      <c r="L73" s="868"/>
    </row>
    <row r="74" spans="2:15" x14ac:dyDescent="0.25">
      <c r="B74" s="857"/>
      <c r="C74" s="858"/>
      <c r="D74" s="858"/>
      <c r="E74" s="858"/>
      <c r="F74" s="858"/>
      <c r="G74" s="859"/>
      <c r="H74" s="857"/>
      <c r="I74" s="858"/>
      <c r="J74" s="858"/>
      <c r="K74" s="858"/>
      <c r="L74" s="859"/>
    </row>
    <row r="75" spans="2:15" x14ac:dyDescent="0.25">
      <c r="B75" s="857"/>
      <c r="C75" s="858"/>
      <c r="D75" s="858"/>
      <c r="E75" s="858"/>
      <c r="F75" s="858"/>
      <c r="G75" s="859"/>
      <c r="H75" s="857"/>
      <c r="I75" s="858"/>
      <c r="J75" s="858"/>
      <c r="K75" s="858"/>
      <c r="L75" s="859"/>
    </row>
    <row r="76" spans="2:15" x14ac:dyDescent="0.25">
      <c r="B76" s="857"/>
      <c r="C76" s="858"/>
      <c r="D76" s="858"/>
      <c r="E76" s="858"/>
      <c r="F76" s="858"/>
      <c r="G76" s="859"/>
      <c r="H76" s="857"/>
      <c r="I76" s="858"/>
      <c r="J76" s="858"/>
      <c r="K76" s="858"/>
      <c r="L76" s="859"/>
    </row>
    <row r="77" spans="2:15" x14ac:dyDescent="0.25">
      <c r="B77" s="857"/>
      <c r="C77" s="858"/>
      <c r="D77" s="858"/>
      <c r="E77" s="858"/>
      <c r="F77" s="858"/>
      <c r="G77" s="859"/>
      <c r="H77" s="857"/>
      <c r="I77" s="858"/>
      <c r="J77" s="858"/>
      <c r="K77" s="858"/>
      <c r="L77" s="859"/>
    </row>
    <row r="78" spans="2:15" x14ac:dyDescent="0.25">
      <c r="B78" s="857"/>
      <c r="C78" s="858"/>
      <c r="D78" s="858"/>
      <c r="E78" s="858"/>
      <c r="F78" s="858"/>
      <c r="G78" s="859"/>
      <c r="H78" s="857"/>
      <c r="I78" s="858"/>
      <c r="J78" s="858"/>
      <c r="K78" s="858"/>
      <c r="L78" s="859"/>
    </row>
    <row r="79" spans="2:15" x14ac:dyDescent="0.25">
      <c r="B79" s="857"/>
      <c r="C79" s="858"/>
      <c r="D79" s="858"/>
      <c r="E79" s="858"/>
      <c r="F79" s="858"/>
      <c r="G79" s="859"/>
      <c r="H79" s="857"/>
      <c r="I79" s="858"/>
      <c r="J79" s="858"/>
      <c r="K79" s="858"/>
      <c r="L79" s="859"/>
    </row>
    <row r="80" spans="2:15" x14ac:dyDescent="0.25">
      <c r="B80" s="857"/>
      <c r="C80" s="858"/>
      <c r="D80" s="858"/>
      <c r="E80" s="858"/>
      <c r="F80" s="858"/>
      <c r="G80" s="859"/>
      <c r="H80" s="857"/>
      <c r="I80" s="858"/>
      <c r="J80" s="858"/>
      <c r="K80" s="858"/>
      <c r="L80" s="859"/>
    </row>
    <row r="81" spans="2:12" x14ac:dyDescent="0.25">
      <c r="B81" s="857"/>
      <c r="C81" s="858"/>
      <c r="D81" s="858"/>
      <c r="E81" s="858"/>
      <c r="F81" s="858"/>
      <c r="G81" s="859"/>
      <c r="H81" s="857"/>
      <c r="I81" s="858"/>
      <c r="J81" s="858"/>
      <c r="K81" s="858"/>
      <c r="L81" s="859"/>
    </row>
    <row r="82" spans="2:12" x14ac:dyDescent="0.25">
      <c r="B82" s="857"/>
      <c r="C82" s="858"/>
      <c r="D82" s="858"/>
      <c r="E82" s="858"/>
      <c r="F82" s="858"/>
      <c r="G82" s="859"/>
      <c r="H82" s="857"/>
      <c r="I82" s="858"/>
      <c r="J82" s="858"/>
      <c r="K82" s="858"/>
      <c r="L82" s="859"/>
    </row>
    <row r="83" spans="2:12" x14ac:dyDescent="0.25">
      <c r="B83" s="857"/>
      <c r="C83" s="858"/>
      <c r="D83" s="858"/>
      <c r="E83" s="858"/>
      <c r="F83" s="858"/>
      <c r="G83" s="859"/>
      <c r="H83" s="857"/>
      <c r="I83" s="858"/>
      <c r="J83" s="858"/>
      <c r="K83" s="858"/>
      <c r="L83" s="859"/>
    </row>
    <row r="84" spans="2:12" x14ac:dyDescent="0.25">
      <c r="B84" s="857"/>
      <c r="C84" s="858"/>
      <c r="D84" s="858"/>
      <c r="E84" s="858"/>
      <c r="F84" s="858"/>
      <c r="G84" s="859"/>
      <c r="H84" s="857"/>
      <c r="I84" s="858"/>
      <c r="J84" s="858"/>
      <c r="K84" s="858"/>
      <c r="L84" s="859"/>
    </row>
    <row r="85" spans="2:12" x14ac:dyDescent="0.25">
      <c r="B85" s="857"/>
      <c r="C85" s="858"/>
      <c r="D85" s="858"/>
      <c r="E85" s="858"/>
      <c r="F85" s="858"/>
      <c r="G85" s="859"/>
      <c r="H85" s="857"/>
      <c r="I85" s="858"/>
      <c r="J85" s="858"/>
      <c r="K85" s="858"/>
      <c r="L85" s="859"/>
    </row>
    <row r="86" spans="2:12" ht="15.75" thickBot="1" x14ac:dyDescent="0.3">
      <c r="B86" s="857"/>
      <c r="C86" s="858"/>
      <c r="D86" s="858"/>
      <c r="E86" s="858"/>
      <c r="F86" s="858"/>
      <c r="G86" s="859"/>
      <c r="H86" s="857"/>
      <c r="I86" s="858"/>
      <c r="J86" s="858"/>
      <c r="K86" s="858"/>
      <c r="L86" s="859"/>
    </row>
    <row r="87" spans="2:12" ht="24.75" customHeight="1" x14ac:dyDescent="0.25">
      <c r="B87" s="956" t="s">
        <v>1191</v>
      </c>
      <c r="C87" s="957"/>
      <c r="D87" s="957"/>
      <c r="E87" s="957"/>
      <c r="F87" s="957"/>
      <c r="G87" s="957"/>
      <c r="H87" s="957"/>
      <c r="I87" s="957"/>
      <c r="J87" s="957"/>
      <c r="K87" s="957"/>
      <c r="L87" s="957"/>
    </row>
    <row r="88" spans="2:12" ht="21" customHeight="1" thickBot="1" x14ac:dyDescent="0.3">
      <c r="B88" s="958"/>
      <c r="C88" s="959"/>
      <c r="D88" s="959"/>
      <c r="E88" s="959"/>
      <c r="F88" s="959"/>
      <c r="G88" s="959"/>
      <c r="H88" s="959"/>
      <c r="I88" s="959"/>
      <c r="J88" s="959"/>
      <c r="K88" s="959"/>
      <c r="L88" s="959"/>
    </row>
    <row r="89" spans="2:12" x14ac:dyDescent="0.25">
      <c r="B89" s="866"/>
      <c r="C89" s="867"/>
      <c r="D89" s="867"/>
      <c r="E89" s="867"/>
      <c r="F89" s="867"/>
      <c r="G89" s="868"/>
      <c r="H89" s="866"/>
      <c r="I89" s="867"/>
      <c r="J89" s="867"/>
      <c r="K89" s="867"/>
      <c r="L89" s="868"/>
    </row>
    <row r="90" spans="2:12" x14ac:dyDescent="0.25">
      <c r="B90" s="857"/>
      <c r="C90" s="858"/>
      <c r="D90" s="858"/>
      <c r="E90" s="858"/>
      <c r="F90" s="858"/>
      <c r="G90" s="859"/>
      <c r="H90" s="857"/>
      <c r="I90" s="858"/>
      <c r="J90" s="858"/>
      <c r="K90" s="858"/>
      <c r="L90" s="859"/>
    </row>
    <row r="91" spans="2:12" x14ac:dyDescent="0.25">
      <c r="B91" s="857"/>
      <c r="C91" s="858"/>
      <c r="D91" s="858"/>
      <c r="E91" s="858"/>
      <c r="F91" s="858"/>
      <c r="G91" s="859"/>
      <c r="H91" s="857"/>
      <c r="I91" s="858"/>
      <c r="J91" s="858"/>
      <c r="K91" s="858"/>
      <c r="L91" s="859"/>
    </row>
    <row r="92" spans="2:12" x14ac:dyDescent="0.25">
      <c r="B92" s="857"/>
      <c r="C92" s="858"/>
      <c r="D92" s="858"/>
      <c r="E92" s="858"/>
      <c r="F92" s="858"/>
      <c r="G92" s="859"/>
      <c r="H92" s="857"/>
      <c r="I92" s="858"/>
      <c r="J92" s="858"/>
      <c r="K92" s="858"/>
      <c r="L92" s="859"/>
    </row>
    <row r="93" spans="2:12" x14ac:dyDescent="0.25">
      <c r="B93" s="857"/>
      <c r="C93" s="858"/>
      <c r="D93" s="858"/>
      <c r="E93" s="858"/>
      <c r="F93" s="858"/>
      <c r="G93" s="859"/>
      <c r="H93" s="857"/>
      <c r="I93" s="858"/>
      <c r="J93" s="858"/>
      <c r="K93" s="858"/>
      <c r="L93" s="859"/>
    </row>
    <row r="94" spans="2:12" x14ac:dyDescent="0.25">
      <c r="B94" s="857"/>
      <c r="C94" s="858"/>
      <c r="D94" s="858"/>
      <c r="E94" s="858"/>
      <c r="F94" s="858"/>
      <c r="G94" s="859"/>
      <c r="H94" s="857"/>
      <c r="I94" s="858"/>
      <c r="J94" s="858"/>
      <c r="K94" s="858"/>
      <c r="L94" s="859"/>
    </row>
    <row r="95" spans="2:12" x14ac:dyDescent="0.25">
      <c r="B95" s="857"/>
      <c r="C95" s="858"/>
      <c r="D95" s="858"/>
      <c r="E95" s="858"/>
      <c r="F95" s="858"/>
      <c r="G95" s="859"/>
      <c r="H95" s="857"/>
      <c r="I95" s="858"/>
      <c r="J95" s="858"/>
      <c r="K95" s="858"/>
      <c r="L95" s="859"/>
    </row>
    <row r="96" spans="2:12" x14ac:dyDescent="0.25">
      <c r="B96" s="857"/>
      <c r="C96" s="858"/>
      <c r="D96" s="858"/>
      <c r="E96" s="858"/>
      <c r="F96" s="858"/>
      <c r="G96" s="859"/>
      <c r="H96" s="857"/>
      <c r="I96" s="858"/>
      <c r="J96" s="858"/>
      <c r="K96" s="858"/>
      <c r="L96" s="859"/>
    </row>
    <row r="97" spans="2:14" x14ac:dyDescent="0.25">
      <c r="B97" s="857"/>
      <c r="C97" s="858"/>
      <c r="D97" s="858"/>
      <c r="E97" s="858"/>
      <c r="F97" s="858"/>
      <c r="G97" s="859"/>
      <c r="H97" s="857"/>
      <c r="I97" s="858"/>
      <c r="J97" s="858"/>
      <c r="K97" s="858"/>
      <c r="L97" s="859"/>
    </row>
    <row r="98" spans="2:14" x14ac:dyDescent="0.25">
      <c r="B98" s="857"/>
      <c r="C98" s="858"/>
      <c r="D98" s="858"/>
      <c r="E98" s="858"/>
      <c r="F98" s="858"/>
      <c r="G98" s="859"/>
      <c r="H98" s="857"/>
      <c r="I98" s="858"/>
      <c r="J98" s="858"/>
      <c r="K98" s="858"/>
      <c r="L98" s="859"/>
    </row>
    <row r="99" spans="2:14" x14ac:dyDescent="0.25">
      <c r="B99" s="857"/>
      <c r="C99" s="858"/>
      <c r="D99" s="858"/>
      <c r="E99" s="858"/>
      <c r="F99" s="858"/>
      <c r="G99" s="859"/>
      <c r="H99" s="857"/>
      <c r="I99" s="858"/>
      <c r="J99" s="858"/>
      <c r="K99" s="858"/>
      <c r="L99" s="859"/>
    </row>
    <row r="100" spans="2:14" x14ac:dyDescent="0.25">
      <c r="B100" s="857"/>
      <c r="C100" s="858"/>
      <c r="D100" s="858"/>
      <c r="E100" s="858"/>
      <c r="F100" s="858"/>
      <c r="G100" s="859"/>
      <c r="H100" s="857"/>
      <c r="I100" s="858"/>
      <c r="J100" s="858"/>
      <c r="K100" s="858"/>
      <c r="L100" s="859"/>
    </row>
    <row r="101" spans="2:14" x14ac:dyDescent="0.25">
      <c r="B101" s="857"/>
      <c r="C101" s="858"/>
      <c r="D101" s="858"/>
      <c r="E101" s="858"/>
      <c r="F101" s="858"/>
      <c r="G101" s="859"/>
      <c r="H101" s="857"/>
      <c r="I101" s="858"/>
      <c r="J101" s="858"/>
      <c r="K101" s="858"/>
      <c r="L101" s="859"/>
    </row>
    <row r="102" spans="2:14" ht="15.75" thickBot="1" x14ac:dyDescent="0.3">
      <c r="B102" s="857"/>
      <c r="C102" s="858"/>
      <c r="D102" s="858"/>
      <c r="E102" s="858"/>
      <c r="F102" s="858"/>
      <c r="G102" s="859"/>
      <c r="H102" s="857"/>
      <c r="I102" s="858"/>
      <c r="J102" s="858"/>
      <c r="K102" s="858"/>
      <c r="L102" s="859"/>
    </row>
    <row r="103" spans="2:14" ht="15.75" customHeight="1" x14ac:dyDescent="0.25">
      <c r="B103" s="956" t="s">
        <v>1192</v>
      </c>
      <c r="C103" s="957"/>
      <c r="D103" s="957"/>
      <c r="E103" s="957"/>
      <c r="F103" s="957"/>
      <c r="G103" s="960"/>
      <c r="H103" s="956" t="s">
        <v>1193</v>
      </c>
      <c r="I103" s="957"/>
      <c r="J103" s="957"/>
      <c r="K103" s="957"/>
      <c r="L103" s="957"/>
    </row>
    <row r="104" spans="2:14" ht="31.5" customHeight="1" thickBot="1" x14ac:dyDescent="0.3">
      <c r="B104" s="958"/>
      <c r="C104" s="959"/>
      <c r="D104" s="959"/>
      <c r="E104" s="959"/>
      <c r="F104" s="959"/>
      <c r="G104" s="961"/>
      <c r="H104" s="958"/>
      <c r="I104" s="959"/>
      <c r="J104" s="959"/>
      <c r="K104" s="959"/>
      <c r="L104" s="959"/>
      <c r="N104" s="135"/>
    </row>
  </sheetData>
  <mergeCells count="37">
    <mergeCell ref="B103:G104"/>
    <mergeCell ref="H103:L104"/>
    <mergeCell ref="B73:G86"/>
    <mergeCell ref="H73:L86"/>
    <mergeCell ref="B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49"/>
  <sheetViews>
    <sheetView view="pageBreakPreview" zoomScaleNormal="100" zoomScaleSheetLayoutView="100" zoomScalePageLayoutView="110" workbookViewId="0">
      <selection activeCell="N22" sqref="N21:N2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30" t="s">
        <v>252</v>
      </c>
      <c r="C1" s="878"/>
      <c r="D1" s="878"/>
      <c r="E1" s="878"/>
      <c r="F1" s="878"/>
      <c r="G1" s="878"/>
      <c r="H1" s="878"/>
      <c r="I1" s="878"/>
      <c r="J1" s="878"/>
      <c r="K1" s="878"/>
      <c r="L1" s="912"/>
    </row>
    <row r="2" spans="2:12" ht="11.25" customHeight="1" x14ac:dyDescent="0.25">
      <c r="B2" s="931"/>
      <c r="C2" s="879"/>
      <c r="D2" s="879"/>
      <c r="E2" s="879"/>
      <c r="F2" s="879"/>
      <c r="G2" s="879"/>
      <c r="H2" s="879"/>
      <c r="I2" s="879"/>
      <c r="J2" s="879"/>
      <c r="K2" s="879"/>
      <c r="L2" s="914"/>
    </row>
    <row r="3" spans="2:12" ht="24.95" customHeight="1" thickBot="1" x14ac:dyDescent="0.3">
      <c r="B3" s="962" t="s">
        <v>290</v>
      </c>
      <c r="C3" s="963"/>
      <c r="D3" s="963"/>
      <c r="E3" s="964"/>
      <c r="F3" s="127">
        <v>44203</v>
      </c>
      <c r="G3" s="962" t="s">
        <v>291</v>
      </c>
      <c r="H3" s="963"/>
      <c r="I3" s="916"/>
      <c r="J3" s="965">
        <v>44209</v>
      </c>
      <c r="K3" s="966"/>
      <c r="L3" s="967"/>
    </row>
    <row r="4" spans="2:12" ht="24.95" customHeight="1" x14ac:dyDescent="0.25">
      <c r="B4" s="968" t="s">
        <v>251</v>
      </c>
      <c r="C4" s="969"/>
      <c r="D4" s="969"/>
      <c r="E4" s="969"/>
      <c r="F4" s="969"/>
      <c r="G4" s="969"/>
      <c r="H4" s="970"/>
      <c r="I4" s="132" t="s">
        <v>490</v>
      </c>
      <c r="J4" s="344" t="s">
        <v>2</v>
      </c>
      <c r="K4" s="870" t="s">
        <v>0</v>
      </c>
      <c r="L4" s="923"/>
    </row>
    <row r="5" spans="2:12" ht="24.95" customHeight="1" thickBot="1" x14ac:dyDescent="0.3">
      <c r="B5" s="971"/>
      <c r="C5" s="972"/>
      <c r="D5" s="972"/>
      <c r="E5" s="972"/>
      <c r="F5" s="972"/>
      <c r="G5" s="972"/>
      <c r="H5" s="973"/>
      <c r="I5" s="133" t="s">
        <v>491</v>
      </c>
      <c r="J5" s="134">
        <v>2</v>
      </c>
      <c r="K5" s="938" t="s">
        <v>292</v>
      </c>
      <c r="L5" s="939"/>
    </row>
    <row r="6" spans="2:12" ht="15.75" customHeight="1" x14ac:dyDescent="0.25">
      <c r="B6" s="857" t="s">
        <v>453</v>
      </c>
      <c r="C6" s="858"/>
      <c r="D6" s="858"/>
      <c r="E6" s="858"/>
      <c r="F6" s="858"/>
      <c r="G6" s="859"/>
      <c r="H6" s="866" t="s">
        <v>454</v>
      </c>
      <c r="I6" s="867"/>
      <c r="J6" s="867"/>
      <c r="K6" s="867"/>
      <c r="L6" s="868"/>
    </row>
    <row r="7" spans="2:12" x14ac:dyDescent="0.25">
      <c r="B7" s="857"/>
      <c r="C7" s="858"/>
      <c r="D7" s="858"/>
      <c r="E7" s="858"/>
      <c r="F7" s="858"/>
      <c r="G7" s="859"/>
      <c r="H7" s="857"/>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3" x14ac:dyDescent="0.25">
      <c r="B17" s="857"/>
      <c r="C17" s="858"/>
      <c r="D17" s="858"/>
      <c r="E17" s="858"/>
      <c r="F17" s="858"/>
      <c r="G17" s="859"/>
      <c r="H17" s="857"/>
      <c r="I17" s="858"/>
      <c r="J17" s="858"/>
      <c r="K17" s="858"/>
      <c r="L17" s="859"/>
    </row>
    <row r="18" spans="2:13" x14ac:dyDescent="0.25">
      <c r="B18" s="857"/>
      <c r="C18" s="858"/>
      <c r="D18" s="858"/>
      <c r="E18" s="858"/>
      <c r="F18" s="858"/>
      <c r="G18" s="859"/>
      <c r="H18" s="857"/>
      <c r="I18" s="858"/>
      <c r="J18" s="858"/>
      <c r="K18" s="858"/>
      <c r="L18" s="859"/>
    </row>
    <row r="19" spans="2:13" ht="15.75" thickBot="1" x14ac:dyDescent="0.3">
      <c r="B19" s="903"/>
      <c r="C19" s="904"/>
      <c r="D19" s="904"/>
      <c r="E19" s="904"/>
      <c r="F19" s="904"/>
      <c r="G19" s="905"/>
      <c r="H19" s="903"/>
      <c r="I19" s="904"/>
      <c r="J19" s="904"/>
      <c r="K19" s="904"/>
      <c r="L19" s="905"/>
    </row>
    <row r="20" spans="2:13" ht="25.5" customHeight="1" x14ac:dyDescent="0.25">
      <c r="B20" s="974" t="s">
        <v>1201</v>
      </c>
      <c r="C20" s="975"/>
      <c r="D20" s="975"/>
      <c r="E20" s="975"/>
      <c r="F20" s="975"/>
      <c r="G20" s="976"/>
      <c r="H20" s="980" t="s">
        <v>1202</v>
      </c>
      <c r="I20" s="981"/>
      <c r="J20" s="981"/>
      <c r="K20" s="981"/>
      <c r="L20" s="981"/>
      <c r="M20" s="982"/>
    </row>
    <row r="21" spans="2:13" ht="23.25" customHeight="1" thickBot="1" x14ac:dyDescent="0.3">
      <c r="B21" s="977"/>
      <c r="C21" s="978"/>
      <c r="D21" s="978"/>
      <c r="E21" s="978"/>
      <c r="F21" s="978"/>
      <c r="G21" s="979"/>
      <c r="H21" s="980"/>
      <c r="I21" s="981"/>
      <c r="J21" s="981"/>
      <c r="K21" s="981"/>
      <c r="L21" s="981"/>
      <c r="M21" s="982"/>
    </row>
    <row r="22" spans="2:13" ht="15.75" customHeight="1" x14ac:dyDescent="0.25">
      <c r="B22" s="857" t="s">
        <v>453</v>
      </c>
      <c r="C22" s="858"/>
      <c r="D22" s="858"/>
      <c r="E22" s="858"/>
      <c r="F22" s="858"/>
      <c r="G22" s="859"/>
      <c r="H22" s="866" t="s">
        <v>454</v>
      </c>
      <c r="I22" s="867"/>
      <c r="J22" s="867"/>
      <c r="K22" s="867"/>
      <c r="L22" s="868"/>
    </row>
    <row r="23" spans="2:13" x14ac:dyDescent="0.25">
      <c r="B23" s="857"/>
      <c r="C23" s="858"/>
      <c r="D23" s="858"/>
      <c r="E23" s="858"/>
      <c r="F23" s="858"/>
      <c r="G23" s="859"/>
      <c r="H23" s="857"/>
      <c r="I23" s="858"/>
      <c r="J23" s="858"/>
      <c r="K23" s="858"/>
      <c r="L23" s="859"/>
    </row>
    <row r="24" spans="2:13" x14ac:dyDescent="0.25">
      <c r="B24" s="857"/>
      <c r="C24" s="858"/>
      <c r="D24" s="858"/>
      <c r="E24" s="858"/>
      <c r="F24" s="858"/>
      <c r="G24" s="859"/>
      <c r="H24" s="857"/>
      <c r="I24" s="858"/>
      <c r="J24" s="858"/>
      <c r="K24" s="858"/>
      <c r="L24" s="859"/>
    </row>
    <row r="25" spans="2:13" x14ac:dyDescent="0.25">
      <c r="B25" s="857"/>
      <c r="C25" s="858"/>
      <c r="D25" s="858"/>
      <c r="E25" s="858"/>
      <c r="F25" s="858"/>
      <c r="G25" s="859"/>
      <c r="H25" s="857"/>
      <c r="I25" s="858"/>
      <c r="J25" s="858"/>
      <c r="K25" s="858"/>
      <c r="L25" s="859"/>
    </row>
    <row r="26" spans="2:13" x14ac:dyDescent="0.25">
      <c r="B26" s="857"/>
      <c r="C26" s="858"/>
      <c r="D26" s="858"/>
      <c r="E26" s="858"/>
      <c r="F26" s="858"/>
      <c r="G26" s="859"/>
      <c r="H26" s="857"/>
      <c r="I26" s="858"/>
      <c r="J26" s="858"/>
      <c r="K26" s="858"/>
      <c r="L26" s="859"/>
    </row>
    <row r="27" spans="2:13" x14ac:dyDescent="0.25">
      <c r="B27" s="857"/>
      <c r="C27" s="858"/>
      <c r="D27" s="858"/>
      <c r="E27" s="858"/>
      <c r="F27" s="858"/>
      <c r="G27" s="859"/>
      <c r="H27" s="857"/>
      <c r="I27" s="858"/>
      <c r="J27" s="858"/>
      <c r="K27" s="858"/>
      <c r="L27" s="859"/>
    </row>
    <row r="28" spans="2:13" x14ac:dyDescent="0.25">
      <c r="B28" s="857"/>
      <c r="C28" s="858"/>
      <c r="D28" s="858"/>
      <c r="E28" s="858"/>
      <c r="F28" s="858"/>
      <c r="G28" s="859"/>
      <c r="H28" s="857"/>
      <c r="I28" s="858"/>
      <c r="J28" s="858"/>
      <c r="K28" s="858"/>
      <c r="L28" s="859"/>
    </row>
    <row r="29" spans="2:13" x14ac:dyDescent="0.25">
      <c r="B29" s="857"/>
      <c r="C29" s="858"/>
      <c r="D29" s="858"/>
      <c r="E29" s="858"/>
      <c r="F29" s="858"/>
      <c r="G29" s="859"/>
      <c r="H29" s="857"/>
      <c r="I29" s="858"/>
      <c r="J29" s="858"/>
      <c r="K29" s="858"/>
      <c r="L29" s="859"/>
    </row>
    <row r="30" spans="2:13" x14ac:dyDescent="0.25">
      <c r="B30" s="857"/>
      <c r="C30" s="858"/>
      <c r="D30" s="858"/>
      <c r="E30" s="858"/>
      <c r="F30" s="858"/>
      <c r="G30" s="859"/>
      <c r="H30" s="857"/>
      <c r="I30" s="858"/>
      <c r="J30" s="858"/>
      <c r="K30" s="858"/>
      <c r="L30" s="859"/>
    </row>
    <row r="31" spans="2:13" x14ac:dyDescent="0.25">
      <c r="B31" s="857"/>
      <c r="C31" s="858"/>
      <c r="D31" s="858"/>
      <c r="E31" s="858"/>
      <c r="F31" s="858"/>
      <c r="G31" s="859"/>
      <c r="H31" s="857"/>
      <c r="I31" s="858"/>
      <c r="J31" s="858"/>
      <c r="K31" s="858"/>
      <c r="L31" s="859"/>
    </row>
    <row r="32" spans="2:13" x14ac:dyDescent="0.25">
      <c r="B32" s="857"/>
      <c r="C32" s="858"/>
      <c r="D32" s="858"/>
      <c r="E32" s="858"/>
      <c r="F32" s="858"/>
      <c r="G32" s="859"/>
      <c r="H32" s="857"/>
      <c r="I32" s="858"/>
      <c r="J32" s="858"/>
      <c r="K32" s="858"/>
      <c r="L32" s="859"/>
    </row>
    <row r="33" spans="2:15" x14ac:dyDescent="0.25">
      <c r="B33" s="857"/>
      <c r="C33" s="858"/>
      <c r="D33" s="858"/>
      <c r="E33" s="858"/>
      <c r="F33" s="858"/>
      <c r="G33" s="859"/>
      <c r="H33" s="857"/>
      <c r="I33" s="858"/>
      <c r="J33" s="858"/>
      <c r="K33" s="858"/>
      <c r="L33" s="859"/>
    </row>
    <row r="34" spans="2:15" x14ac:dyDescent="0.25">
      <c r="B34" s="857"/>
      <c r="C34" s="858"/>
      <c r="D34" s="858"/>
      <c r="E34" s="858"/>
      <c r="F34" s="858"/>
      <c r="G34" s="859"/>
      <c r="H34" s="857"/>
      <c r="I34" s="858"/>
      <c r="J34" s="858"/>
      <c r="K34" s="858"/>
      <c r="L34" s="859"/>
      <c r="O34" s="135"/>
    </row>
    <row r="35" spans="2:15" ht="15.75" thickBot="1" x14ac:dyDescent="0.3">
      <c r="B35" s="903"/>
      <c r="C35" s="904"/>
      <c r="D35" s="904"/>
      <c r="E35" s="904"/>
      <c r="F35" s="904"/>
      <c r="G35" s="905"/>
      <c r="H35" s="903"/>
      <c r="I35" s="904"/>
      <c r="J35" s="904"/>
      <c r="K35" s="904"/>
      <c r="L35" s="905"/>
    </row>
    <row r="36" spans="2:15" ht="25.5" customHeight="1" x14ac:dyDescent="0.25">
      <c r="B36" s="974" t="s">
        <v>1203</v>
      </c>
      <c r="C36" s="975"/>
      <c r="D36" s="975"/>
      <c r="E36" s="975"/>
      <c r="F36" s="975"/>
      <c r="G36" s="976"/>
      <c r="H36" s="983" t="s">
        <v>1204</v>
      </c>
      <c r="I36" s="984"/>
      <c r="J36" s="984"/>
      <c r="K36" s="984"/>
      <c r="L36" s="984"/>
      <c r="M36" s="985"/>
    </row>
    <row r="37" spans="2:15" ht="23.25" customHeight="1" thickBot="1" x14ac:dyDescent="0.3">
      <c r="B37" s="977"/>
      <c r="C37" s="978"/>
      <c r="D37" s="978"/>
      <c r="E37" s="978"/>
      <c r="F37" s="978"/>
      <c r="G37" s="979"/>
      <c r="H37" s="986"/>
      <c r="I37" s="985"/>
      <c r="J37" s="985"/>
      <c r="K37" s="985"/>
      <c r="L37" s="985"/>
      <c r="M37" s="985"/>
    </row>
    <row r="38" spans="2:15" ht="15.75" customHeight="1" x14ac:dyDescent="0.25">
      <c r="B38" s="857" t="s">
        <v>453</v>
      </c>
      <c r="C38" s="858"/>
      <c r="D38" s="858"/>
      <c r="E38" s="858"/>
      <c r="F38" s="858"/>
      <c r="G38" s="859"/>
      <c r="H38" s="866" t="s">
        <v>454</v>
      </c>
      <c r="I38" s="867"/>
      <c r="J38" s="867"/>
      <c r="K38" s="867"/>
      <c r="L38" s="868"/>
    </row>
    <row r="39" spans="2:15" x14ac:dyDescent="0.25">
      <c r="B39" s="857"/>
      <c r="C39" s="858"/>
      <c r="D39" s="858"/>
      <c r="E39" s="858"/>
      <c r="F39" s="858"/>
      <c r="G39" s="859"/>
      <c r="H39" s="857"/>
      <c r="I39" s="858"/>
      <c r="J39" s="858"/>
      <c r="K39" s="858"/>
      <c r="L39" s="859"/>
    </row>
    <row r="40" spans="2:15" x14ac:dyDescent="0.25">
      <c r="B40" s="857"/>
      <c r="C40" s="858"/>
      <c r="D40" s="858"/>
      <c r="E40" s="858"/>
      <c r="F40" s="858"/>
      <c r="G40" s="859"/>
      <c r="H40" s="857"/>
      <c r="I40" s="858"/>
      <c r="J40" s="858"/>
      <c r="K40" s="858"/>
      <c r="L40" s="859"/>
    </row>
    <row r="41" spans="2:15" x14ac:dyDescent="0.25">
      <c r="B41" s="857"/>
      <c r="C41" s="858"/>
      <c r="D41" s="858"/>
      <c r="E41" s="858"/>
      <c r="F41" s="858"/>
      <c r="G41" s="859"/>
      <c r="H41" s="857"/>
      <c r="I41" s="858"/>
      <c r="J41" s="858"/>
      <c r="K41" s="858"/>
      <c r="L41" s="859"/>
    </row>
    <row r="42" spans="2:15" x14ac:dyDescent="0.25">
      <c r="B42" s="857"/>
      <c r="C42" s="858"/>
      <c r="D42" s="858"/>
      <c r="E42" s="858"/>
      <c r="F42" s="858"/>
      <c r="G42" s="859"/>
      <c r="H42" s="857"/>
      <c r="I42" s="858"/>
      <c r="J42" s="858"/>
      <c r="K42" s="858"/>
      <c r="L42" s="859"/>
    </row>
    <row r="43" spans="2:15" x14ac:dyDescent="0.25">
      <c r="B43" s="857"/>
      <c r="C43" s="858"/>
      <c r="D43" s="858"/>
      <c r="E43" s="858"/>
      <c r="F43" s="858"/>
      <c r="G43" s="859"/>
      <c r="H43" s="857"/>
      <c r="I43" s="858"/>
      <c r="J43" s="858"/>
      <c r="K43" s="858"/>
      <c r="L43" s="859"/>
    </row>
    <row r="44" spans="2:15" x14ac:dyDescent="0.25">
      <c r="B44" s="857"/>
      <c r="C44" s="858"/>
      <c r="D44" s="858"/>
      <c r="E44" s="858"/>
      <c r="F44" s="858"/>
      <c r="G44" s="859"/>
      <c r="H44" s="857"/>
      <c r="I44" s="858"/>
      <c r="J44" s="858"/>
      <c r="K44" s="858"/>
      <c r="L44" s="859"/>
    </row>
    <row r="45" spans="2:15" x14ac:dyDescent="0.25">
      <c r="B45" s="857"/>
      <c r="C45" s="858"/>
      <c r="D45" s="858"/>
      <c r="E45" s="858"/>
      <c r="F45" s="858"/>
      <c r="G45" s="859"/>
      <c r="H45" s="857"/>
      <c r="I45" s="858"/>
      <c r="J45" s="858"/>
      <c r="K45" s="858"/>
      <c r="L45" s="859"/>
    </row>
    <row r="46" spans="2:15" x14ac:dyDescent="0.25">
      <c r="B46" s="857"/>
      <c r="C46" s="858"/>
      <c r="D46" s="858"/>
      <c r="E46" s="858"/>
      <c r="F46" s="858"/>
      <c r="G46" s="859"/>
      <c r="H46" s="857"/>
      <c r="I46" s="858"/>
      <c r="J46" s="858"/>
      <c r="K46" s="858"/>
      <c r="L46" s="859"/>
    </row>
    <row r="47" spans="2:15" x14ac:dyDescent="0.25">
      <c r="B47" s="857"/>
      <c r="C47" s="858"/>
      <c r="D47" s="858"/>
      <c r="E47" s="858"/>
      <c r="F47" s="858"/>
      <c r="G47" s="859"/>
      <c r="H47" s="857"/>
      <c r="I47" s="858"/>
      <c r="J47" s="858"/>
      <c r="K47" s="858"/>
      <c r="L47" s="859"/>
    </row>
    <row r="48" spans="2:15" x14ac:dyDescent="0.25">
      <c r="B48" s="857"/>
      <c r="C48" s="858"/>
      <c r="D48" s="858"/>
      <c r="E48" s="858"/>
      <c r="F48" s="858"/>
      <c r="G48" s="859"/>
      <c r="H48" s="857"/>
      <c r="I48" s="858"/>
      <c r="J48" s="858"/>
      <c r="K48" s="858"/>
      <c r="L48" s="859"/>
    </row>
    <row r="49" spans="2:13" x14ac:dyDescent="0.25">
      <c r="B49" s="857"/>
      <c r="C49" s="858"/>
      <c r="D49" s="858"/>
      <c r="E49" s="858"/>
      <c r="F49" s="858"/>
      <c r="G49" s="859"/>
      <c r="H49" s="857"/>
      <c r="I49" s="858"/>
      <c r="J49" s="858"/>
      <c r="K49" s="858"/>
      <c r="L49" s="859"/>
    </row>
    <row r="50" spans="2:13" x14ac:dyDescent="0.25">
      <c r="B50" s="857"/>
      <c r="C50" s="858"/>
      <c r="D50" s="858"/>
      <c r="E50" s="858"/>
      <c r="F50" s="858"/>
      <c r="G50" s="859"/>
      <c r="H50" s="857"/>
      <c r="I50" s="858"/>
      <c r="J50" s="858"/>
      <c r="K50" s="858"/>
      <c r="L50" s="859"/>
    </row>
    <row r="51" spans="2:13" ht="15.75" thickBot="1" x14ac:dyDescent="0.3">
      <c r="B51" s="903"/>
      <c r="C51" s="904"/>
      <c r="D51" s="904"/>
      <c r="E51" s="904"/>
      <c r="F51" s="904"/>
      <c r="G51" s="905"/>
      <c r="H51" s="903"/>
      <c r="I51" s="904"/>
      <c r="J51" s="904"/>
      <c r="K51" s="904"/>
      <c r="L51" s="905"/>
    </row>
    <row r="52" spans="2:13" ht="25.5" customHeight="1" x14ac:dyDescent="0.25">
      <c r="B52" s="974" t="s">
        <v>1205</v>
      </c>
      <c r="C52" s="975"/>
      <c r="D52" s="975"/>
      <c r="E52" s="975"/>
      <c r="F52" s="975"/>
      <c r="G52" s="976"/>
      <c r="H52" s="980" t="s">
        <v>1206</v>
      </c>
      <c r="I52" s="981"/>
      <c r="J52" s="981"/>
      <c r="K52" s="981"/>
      <c r="L52" s="981"/>
      <c r="M52" s="982"/>
    </row>
    <row r="53" spans="2:13" ht="23.25" customHeight="1" thickBot="1" x14ac:dyDescent="0.3">
      <c r="B53" s="977"/>
      <c r="C53" s="978"/>
      <c r="D53" s="978"/>
      <c r="E53" s="978"/>
      <c r="F53" s="978"/>
      <c r="G53" s="979"/>
      <c r="H53" s="980"/>
      <c r="I53" s="981"/>
      <c r="J53" s="981"/>
      <c r="K53" s="981"/>
      <c r="L53" s="981"/>
      <c r="M53" s="982"/>
    </row>
    <row r="54" spans="2:13" ht="15.75" customHeight="1" x14ac:dyDescent="0.25">
      <c r="B54" s="872"/>
      <c r="C54" s="873"/>
      <c r="D54" s="873"/>
      <c r="E54" s="873"/>
      <c r="F54" s="873"/>
      <c r="G54" s="874"/>
      <c r="H54" s="872"/>
      <c r="I54" s="873"/>
      <c r="J54" s="873"/>
      <c r="K54" s="873"/>
      <c r="L54" s="874"/>
    </row>
    <row r="55" spans="2:13" x14ac:dyDescent="0.25">
      <c r="B55" s="875"/>
      <c r="C55" s="876"/>
      <c r="D55" s="876"/>
      <c r="E55" s="876"/>
      <c r="F55" s="876"/>
      <c r="G55" s="877"/>
      <c r="H55" s="875"/>
      <c r="I55" s="876"/>
      <c r="J55" s="876"/>
      <c r="K55" s="876"/>
      <c r="L55" s="877"/>
    </row>
    <row r="56" spans="2:13" x14ac:dyDescent="0.25">
      <c r="B56" s="875"/>
      <c r="C56" s="876"/>
      <c r="D56" s="876"/>
      <c r="E56" s="876"/>
      <c r="F56" s="876"/>
      <c r="G56" s="877"/>
      <c r="H56" s="875"/>
      <c r="I56" s="876"/>
      <c r="J56" s="876"/>
      <c r="K56" s="876"/>
      <c r="L56" s="877"/>
    </row>
    <row r="57" spans="2:13" x14ac:dyDescent="0.25">
      <c r="B57" s="875"/>
      <c r="C57" s="876"/>
      <c r="D57" s="876"/>
      <c r="E57" s="876"/>
      <c r="F57" s="876"/>
      <c r="G57" s="877"/>
      <c r="H57" s="875"/>
      <c r="I57" s="876"/>
      <c r="J57" s="876"/>
      <c r="K57" s="876"/>
      <c r="L57" s="877"/>
    </row>
    <row r="58" spans="2:13" x14ac:dyDescent="0.25">
      <c r="B58" s="875"/>
      <c r="C58" s="876"/>
      <c r="D58" s="876"/>
      <c r="E58" s="876"/>
      <c r="F58" s="876"/>
      <c r="G58" s="877"/>
      <c r="H58" s="875"/>
      <c r="I58" s="876"/>
      <c r="J58" s="876"/>
      <c r="K58" s="876"/>
      <c r="L58" s="877"/>
    </row>
    <row r="59" spans="2:13" x14ac:dyDescent="0.25">
      <c r="B59" s="875"/>
      <c r="C59" s="876"/>
      <c r="D59" s="876"/>
      <c r="E59" s="876"/>
      <c r="F59" s="876"/>
      <c r="G59" s="877"/>
      <c r="H59" s="875"/>
      <c r="I59" s="876"/>
      <c r="J59" s="876"/>
      <c r="K59" s="876"/>
      <c r="L59" s="877"/>
    </row>
    <row r="60" spans="2:13" x14ac:dyDescent="0.25">
      <c r="B60" s="875"/>
      <c r="C60" s="876"/>
      <c r="D60" s="876"/>
      <c r="E60" s="876"/>
      <c r="F60" s="876"/>
      <c r="G60" s="877"/>
      <c r="H60" s="875"/>
      <c r="I60" s="876"/>
      <c r="J60" s="876"/>
      <c r="K60" s="876"/>
      <c r="L60" s="877"/>
    </row>
    <row r="61" spans="2:13" x14ac:dyDescent="0.25">
      <c r="B61" s="875"/>
      <c r="C61" s="876"/>
      <c r="D61" s="876"/>
      <c r="E61" s="876"/>
      <c r="F61" s="876"/>
      <c r="G61" s="877"/>
      <c r="H61" s="875"/>
      <c r="I61" s="876"/>
      <c r="J61" s="876"/>
      <c r="K61" s="876"/>
      <c r="L61" s="877"/>
    </row>
    <row r="62" spans="2:13" x14ac:dyDescent="0.25">
      <c r="B62" s="875"/>
      <c r="C62" s="876"/>
      <c r="D62" s="876"/>
      <c r="E62" s="876"/>
      <c r="F62" s="876"/>
      <c r="G62" s="877"/>
      <c r="H62" s="875"/>
      <c r="I62" s="876"/>
      <c r="J62" s="876"/>
      <c r="K62" s="876"/>
      <c r="L62" s="877"/>
    </row>
    <row r="63" spans="2:13" x14ac:dyDescent="0.25">
      <c r="B63" s="875"/>
      <c r="C63" s="876"/>
      <c r="D63" s="876"/>
      <c r="E63" s="876"/>
      <c r="F63" s="876"/>
      <c r="G63" s="877"/>
      <c r="H63" s="875"/>
      <c r="I63" s="876"/>
      <c r="J63" s="876"/>
      <c r="K63" s="876"/>
      <c r="L63" s="877"/>
    </row>
    <row r="64" spans="2:13" x14ac:dyDescent="0.25">
      <c r="B64" s="875"/>
      <c r="C64" s="876"/>
      <c r="D64" s="876"/>
      <c r="E64" s="876"/>
      <c r="F64" s="876"/>
      <c r="G64" s="877"/>
      <c r="H64" s="875"/>
      <c r="I64" s="876"/>
      <c r="J64" s="876"/>
      <c r="K64" s="876"/>
      <c r="L64" s="877"/>
    </row>
    <row r="65" spans="2:12" x14ac:dyDescent="0.25">
      <c r="B65" s="875"/>
      <c r="C65" s="876"/>
      <c r="D65" s="876"/>
      <c r="E65" s="876"/>
      <c r="F65" s="876"/>
      <c r="G65" s="877"/>
      <c r="H65" s="875"/>
      <c r="I65" s="876"/>
      <c r="J65" s="876"/>
      <c r="K65" s="876"/>
      <c r="L65" s="877"/>
    </row>
    <row r="66" spans="2:12" x14ac:dyDescent="0.25">
      <c r="B66" s="875"/>
      <c r="C66" s="876"/>
      <c r="D66" s="876"/>
      <c r="E66" s="876"/>
      <c r="F66" s="876"/>
      <c r="G66" s="877"/>
      <c r="H66" s="875"/>
      <c r="I66" s="876"/>
      <c r="J66" s="876"/>
      <c r="K66" s="876"/>
      <c r="L66" s="877"/>
    </row>
    <row r="67" spans="2:12" ht="15.75" thickBot="1" x14ac:dyDescent="0.3">
      <c r="B67" s="987"/>
      <c r="C67" s="988"/>
      <c r="D67" s="988"/>
      <c r="E67" s="988"/>
      <c r="F67" s="988"/>
      <c r="G67" s="989"/>
      <c r="H67" s="987"/>
      <c r="I67" s="988"/>
      <c r="J67" s="988"/>
      <c r="K67" s="988"/>
      <c r="L67" s="989"/>
    </row>
    <row r="68" spans="2:12" x14ac:dyDescent="0.25">
      <c r="B68" s="990" t="s">
        <v>1207</v>
      </c>
      <c r="C68" s="991"/>
      <c r="D68" s="991"/>
      <c r="E68" s="991"/>
      <c r="F68" s="991"/>
      <c r="G68" s="992"/>
      <c r="H68" s="986" t="s">
        <v>1208</v>
      </c>
      <c r="I68" s="985"/>
      <c r="J68" s="985"/>
      <c r="K68" s="985"/>
      <c r="L68" s="985"/>
    </row>
    <row r="69" spans="2:12" ht="30" customHeight="1" thickBot="1" x14ac:dyDescent="0.3">
      <c r="B69" s="993"/>
      <c r="C69" s="994"/>
      <c r="D69" s="994"/>
      <c r="E69" s="994"/>
      <c r="F69" s="994"/>
      <c r="G69" s="995"/>
      <c r="H69" s="986"/>
      <c r="I69" s="985"/>
      <c r="J69" s="985"/>
      <c r="K69" s="985"/>
      <c r="L69" s="985"/>
    </row>
    <row r="70" spans="2:12" ht="15.75" customHeight="1" x14ac:dyDescent="0.25">
      <c r="B70" s="872"/>
      <c r="C70" s="873"/>
      <c r="D70" s="873"/>
      <c r="E70" s="873"/>
      <c r="F70" s="873"/>
      <c r="G70" s="874"/>
      <c r="H70" s="872"/>
      <c r="I70" s="873"/>
      <c r="J70" s="873"/>
      <c r="K70" s="873"/>
      <c r="L70" s="874"/>
    </row>
    <row r="71" spans="2:12" x14ac:dyDescent="0.25">
      <c r="B71" s="875"/>
      <c r="C71" s="876"/>
      <c r="D71" s="876"/>
      <c r="E71" s="876"/>
      <c r="F71" s="876"/>
      <c r="G71" s="877"/>
      <c r="H71" s="875"/>
      <c r="I71" s="876"/>
      <c r="J71" s="876"/>
      <c r="K71" s="876"/>
      <c r="L71" s="877"/>
    </row>
    <row r="72" spans="2:12" x14ac:dyDescent="0.25">
      <c r="B72" s="875"/>
      <c r="C72" s="876"/>
      <c r="D72" s="876"/>
      <c r="E72" s="876"/>
      <c r="F72" s="876"/>
      <c r="G72" s="877"/>
      <c r="H72" s="875"/>
      <c r="I72" s="876"/>
      <c r="J72" s="876"/>
      <c r="K72" s="876"/>
      <c r="L72" s="877"/>
    </row>
    <row r="73" spans="2:12" x14ac:dyDescent="0.25">
      <c r="B73" s="875"/>
      <c r="C73" s="876"/>
      <c r="D73" s="876"/>
      <c r="E73" s="876"/>
      <c r="F73" s="876"/>
      <c r="G73" s="877"/>
      <c r="H73" s="875"/>
      <c r="I73" s="876"/>
      <c r="J73" s="876"/>
      <c r="K73" s="876"/>
      <c r="L73" s="877"/>
    </row>
    <row r="74" spans="2:12" x14ac:dyDescent="0.25">
      <c r="B74" s="875"/>
      <c r="C74" s="876"/>
      <c r="D74" s="876"/>
      <c r="E74" s="876"/>
      <c r="F74" s="876"/>
      <c r="G74" s="877"/>
      <c r="H74" s="875"/>
      <c r="I74" s="876"/>
      <c r="J74" s="876"/>
      <c r="K74" s="876"/>
      <c r="L74" s="877"/>
    </row>
    <row r="75" spans="2:12" x14ac:dyDescent="0.25">
      <c r="B75" s="875"/>
      <c r="C75" s="876"/>
      <c r="D75" s="876"/>
      <c r="E75" s="876"/>
      <c r="F75" s="876"/>
      <c r="G75" s="877"/>
      <c r="H75" s="875"/>
      <c r="I75" s="876"/>
      <c r="J75" s="876"/>
      <c r="K75" s="876"/>
      <c r="L75" s="877"/>
    </row>
    <row r="76" spans="2:12" x14ac:dyDescent="0.25">
      <c r="B76" s="875"/>
      <c r="C76" s="876"/>
      <c r="D76" s="876"/>
      <c r="E76" s="876"/>
      <c r="F76" s="876"/>
      <c r="G76" s="877"/>
      <c r="H76" s="875"/>
      <c r="I76" s="876"/>
      <c r="J76" s="876"/>
      <c r="K76" s="876"/>
      <c r="L76" s="877"/>
    </row>
    <row r="77" spans="2:12" x14ac:dyDescent="0.25">
      <c r="B77" s="875"/>
      <c r="C77" s="876"/>
      <c r="D77" s="876"/>
      <c r="E77" s="876"/>
      <c r="F77" s="876"/>
      <c r="G77" s="877"/>
      <c r="H77" s="875"/>
      <c r="I77" s="876"/>
      <c r="J77" s="876"/>
      <c r="K77" s="876"/>
      <c r="L77" s="877"/>
    </row>
    <row r="78" spans="2:12" x14ac:dyDescent="0.25">
      <c r="B78" s="875"/>
      <c r="C78" s="876"/>
      <c r="D78" s="876"/>
      <c r="E78" s="876"/>
      <c r="F78" s="876"/>
      <c r="G78" s="877"/>
      <c r="H78" s="875"/>
      <c r="I78" s="876"/>
      <c r="J78" s="876"/>
      <c r="K78" s="876"/>
      <c r="L78" s="877"/>
    </row>
    <row r="79" spans="2:12" x14ac:dyDescent="0.25">
      <c r="B79" s="875"/>
      <c r="C79" s="876"/>
      <c r="D79" s="876"/>
      <c r="E79" s="876"/>
      <c r="F79" s="876"/>
      <c r="G79" s="877"/>
      <c r="H79" s="875"/>
      <c r="I79" s="876"/>
      <c r="J79" s="876"/>
      <c r="K79" s="876"/>
      <c r="L79" s="877"/>
    </row>
    <row r="80" spans="2:12" x14ac:dyDescent="0.25">
      <c r="B80" s="875"/>
      <c r="C80" s="876"/>
      <c r="D80" s="876"/>
      <c r="E80" s="876"/>
      <c r="F80" s="876"/>
      <c r="G80" s="877"/>
      <c r="H80" s="875"/>
      <c r="I80" s="876"/>
      <c r="J80" s="876"/>
      <c r="K80" s="876"/>
      <c r="L80" s="877"/>
    </row>
    <row r="81" spans="2:12" x14ac:dyDescent="0.25">
      <c r="B81" s="875"/>
      <c r="C81" s="876"/>
      <c r="D81" s="876"/>
      <c r="E81" s="876"/>
      <c r="F81" s="876"/>
      <c r="G81" s="877"/>
      <c r="H81" s="875"/>
      <c r="I81" s="876"/>
      <c r="J81" s="876"/>
      <c r="K81" s="876"/>
      <c r="L81" s="877"/>
    </row>
    <row r="82" spans="2:12" x14ac:dyDescent="0.25">
      <c r="B82" s="875"/>
      <c r="C82" s="876"/>
      <c r="D82" s="876"/>
      <c r="E82" s="876"/>
      <c r="F82" s="876"/>
      <c r="G82" s="877"/>
      <c r="H82" s="875"/>
      <c r="I82" s="876"/>
      <c r="J82" s="876"/>
      <c r="K82" s="876"/>
      <c r="L82" s="877"/>
    </row>
    <row r="83" spans="2:12" ht="15.75" thickBot="1" x14ac:dyDescent="0.3">
      <c r="B83" s="987"/>
      <c r="C83" s="988"/>
      <c r="D83" s="988"/>
      <c r="E83" s="988"/>
      <c r="F83" s="988"/>
      <c r="G83" s="989"/>
      <c r="H83" s="987"/>
      <c r="I83" s="988"/>
      <c r="J83" s="988"/>
      <c r="K83" s="988"/>
      <c r="L83" s="989"/>
    </row>
    <row r="84" spans="2:12" x14ac:dyDescent="0.25">
      <c r="B84" s="990" t="s">
        <v>1209</v>
      </c>
      <c r="C84" s="991"/>
      <c r="D84" s="991"/>
      <c r="E84" s="991"/>
      <c r="F84" s="991"/>
      <c r="G84" s="992"/>
      <c r="H84" s="986" t="s">
        <v>1210</v>
      </c>
      <c r="I84" s="985"/>
      <c r="J84" s="985"/>
      <c r="K84" s="985"/>
      <c r="L84" s="985"/>
    </row>
    <row r="85" spans="2:12" ht="30" customHeight="1" thickBot="1" x14ac:dyDescent="0.3">
      <c r="B85" s="993"/>
      <c r="C85" s="994"/>
      <c r="D85" s="994"/>
      <c r="E85" s="994"/>
      <c r="F85" s="994"/>
      <c r="G85" s="995"/>
      <c r="H85" s="986"/>
      <c r="I85" s="985"/>
      <c r="J85" s="985"/>
      <c r="K85" s="985"/>
      <c r="L85" s="985"/>
    </row>
    <row r="86" spans="2:12" ht="15.75" customHeight="1" x14ac:dyDescent="0.25">
      <c r="B86" s="872"/>
      <c r="C86" s="873"/>
      <c r="D86" s="873"/>
      <c r="E86" s="873"/>
      <c r="F86" s="873"/>
      <c r="G86" s="874"/>
      <c r="H86" s="872"/>
      <c r="I86" s="873"/>
      <c r="J86" s="873"/>
      <c r="K86" s="873"/>
      <c r="L86" s="874"/>
    </row>
    <row r="87" spans="2:12" x14ac:dyDescent="0.25">
      <c r="B87" s="875"/>
      <c r="C87" s="876"/>
      <c r="D87" s="876"/>
      <c r="E87" s="876"/>
      <c r="F87" s="876"/>
      <c r="G87" s="877"/>
      <c r="H87" s="875"/>
      <c r="I87" s="876"/>
      <c r="J87" s="876"/>
      <c r="K87" s="876"/>
      <c r="L87" s="877"/>
    </row>
    <row r="88" spans="2:12" x14ac:dyDescent="0.25">
      <c r="B88" s="875"/>
      <c r="C88" s="876"/>
      <c r="D88" s="876"/>
      <c r="E88" s="876"/>
      <c r="F88" s="876"/>
      <c r="G88" s="877"/>
      <c r="H88" s="875"/>
      <c r="I88" s="876"/>
      <c r="J88" s="876"/>
      <c r="K88" s="876"/>
      <c r="L88" s="877"/>
    </row>
    <row r="89" spans="2:12" x14ac:dyDescent="0.25">
      <c r="B89" s="875"/>
      <c r="C89" s="876"/>
      <c r="D89" s="876"/>
      <c r="E89" s="876"/>
      <c r="F89" s="876"/>
      <c r="G89" s="877"/>
      <c r="H89" s="875"/>
      <c r="I89" s="876"/>
      <c r="J89" s="876"/>
      <c r="K89" s="876"/>
      <c r="L89" s="877"/>
    </row>
    <row r="90" spans="2:12" x14ac:dyDescent="0.25">
      <c r="B90" s="875"/>
      <c r="C90" s="876"/>
      <c r="D90" s="876"/>
      <c r="E90" s="876"/>
      <c r="F90" s="876"/>
      <c r="G90" s="877"/>
      <c r="H90" s="875"/>
      <c r="I90" s="876"/>
      <c r="J90" s="876"/>
      <c r="K90" s="876"/>
      <c r="L90" s="877"/>
    </row>
    <row r="91" spans="2:12" x14ac:dyDescent="0.25">
      <c r="B91" s="875"/>
      <c r="C91" s="876"/>
      <c r="D91" s="876"/>
      <c r="E91" s="876"/>
      <c r="F91" s="876"/>
      <c r="G91" s="877"/>
      <c r="H91" s="875"/>
      <c r="I91" s="876"/>
      <c r="J91" s="876"/>
      <c r="K91" s="876"/>
      <c r="L91" s="877"/>
    </row>
    <row r="92" spans="2:12" x14ac:dyDescent="0.25">
      <c r="B92" s="875"/>
      <c r="C92" s="876"/>
      <c r="D92" s="876"/>
      <c r="E92" s="876"/>
      <c r="F92" s="876"/>
      <c r="G92" s="877"/>
      <c r="H92" s="875"/>
      <c r="I92" s="876"/>
      <c r="J92" s="876"/>
      <c r="K92" s="876"/>
      <c r="L92" s="877"/>
    </row>
    <row r="93" spans="2:12" x14ac:dyDescent="0.25">
      <c r="B93" s="875"/>
      <c r="C93" s="876"/>
      <c r="D93" s="876"/>
      <c r="E93" s="876"/>
      <c r="F93" s="876"/>
      <c r="G93" s="877"/>
      <c r="H93" s="875"/>
      <c r="I93" s="876"/>
      <c r="J93" s="876"/>
      <c r="K93" s="876"/>
      <c r="L93" s="877"/>
    </row>
    <row r="94" spans="2:12" x14ac:dyDescent="0.25">
      <c r="B94" s="875"/>
      <c r="C94" s="876"/>
      <c r="D94" s="876"/>
      <c r="E94" s="876"/>
      <c r="F94" s="876"/>
      <c r="G94" s="877"/>
      <c r="H94" s="875"/>
      <c r="I94" s="876"/>
      <c r="J94" s="876"/>
      <c r="K94" s="876"/>
      <c r="L94" s="877"/>
    </row>
    <row r="95" spans="2:12" x14ac:dyDescent="0.25">
      <c r="B95" s="875"/>
      <c r="C95" s="876"/>
      <c r="D95" s="876"/>
      <c r="E95" s="876"/>
      <c r="F95" s="876"/>
      <c r="G95" s="877"/>
      <c r="H95" s="875"/>
      <c r="I95" s="876"/>
      <c r="J95" s="876"/>
      <c r="K95" s="876"/>
      <c r="L95" s="877"/>
    </row>
    <row r="96" spans="2:12" x14ac:dyDescent="0.25">
      <c r="B96" s="875"/>
      <c r="C96" s="876"/>
      <c r="D96" s="876"/>
      <c r="E96" s="876"/>
      <c r="F96" s="876"/>
      <c r="G96" s="877"/>
      <c r="H96" s="875"/>
      <c r="I96" s="876"/>
      <c r="J96" s="876"/>
      <c r="K96" s="876"/>
      <c r="L96" s="877"/>
    </row>
    <row r="97" spans="2:12" x14ac:dyDescent="0.25">
      <c r="B97" s="875"/>
      <c r="C97" s="876"/>
      <c r="D97" s="876"/>
      <c r="E97" s="876"/>
      <c r="F97" s="876"/>
      <c r="G97" s="877"/>
      <c r="H97" s="875"/>
      <c r="I97" s="876"/>
      <c r="J97" s="876"/>
      <c r="K97" s="876"/>
      <c r="L97" s="877"/>
    </row>
    <row r="98" spans="2:12" x14ac:dyDescent="0.25">
      <c r="B98" s="875"/>
      <c r="C98" s="876"/>
      <c r="D98" s="876"/>
      <c r="E98" s="876"/>
      <c r="F98" s="876"/>
      <c r="G98" s="877"/>
      <c r="H98" s="875"/>
      <c r="I98" s="876"/>
      <c r="J98" s="876"/>
      <c r="K98" s="876"/>
      <c r="L98" s="877"/>
    </row>
    <row r="99" spans="2:12" ht="15.75" thickBot="1" x14ac:dyDescent="0.3">
      <c r="B99" s="987"/>
      <c r="C99" s="988"/>
      <c r="D99" s="988"/>
      <c r="E99" s="988"/>
      <c r="F99" s="988"/>
      <c r="G99" s="989"/>
      <c r="H99" s="987"/>
      <c r="I99" s="988"/>
      <c r="J99" s="988"/>
      <c r="K99" s="988"/>
      <c r="L99" s="989"/>
    </row>
    <row r="100" spans="2:12" x14ac:dyDescent="0.25">
      <c r="B100" s="990" t="s">
        <v>1211</v>
      </c>
      <c r="C100" s="991"/>
      <c r="D100" s="991"/>
      <c r="E100" s="991"/>
      <c r="F100" s="991"/>
      <c r="G100" s="992"/>
      <c r="H100" s="986" t="s">
        <v>1212</v>
      </c>
      <c r="I100" s="985"/>
      <c r="J100" s="985"/>
      <c r="K100" s="985"/>
      <c r="L100" s="985"/>
    </row>
    <row r="101" spans="2:12" ht="30" customHeight="1" thickBot="1" x14ac:dyDescent="0.3">
      <c r="B101" s="993"/>
      <c r="C101" s="994"/>
      <c r="D101" s="994"/>
      <c r="E101" s="994"/>
      <c r="F101" s="994"/>
      <c r="G101" s="995"/>
      <c r="H101" s="986"/>
      <c r="I101" s="985"/>
      <c r="J101" s="985"/>
      <c r="K101" s="985"/>
      <c r="L101" s="985"/>
    </row>
    <row r="102" spans="2:12" ht="15.75" customHeight="1" x14ac:dyDescent="0.25">
      <c r="B102" s="872"/>
      <c r="C102" s="873"/>
      <c r="D102" s="873"/>
      <c r="E102" s="873"/>
      <c r="F102" s="873"/>
      <c r="G102" s="874"/>
      <c r="H102" s="872"/>
      <c r="I102" s="873"/>
      <c r="J102" s="873"/>
      <c r="K102" s="873"/>
      <c r="L102" s="874"/>
    </row>
    <row r="103" spans="2:12" x14ac:dyDescent="0.25">
      <c r="B103" s="875"/>
      <c r="C103" s="876"/>
      <c r="D103" s="876"/>
      <c r="E103" s="876"/>
      <c r="F103" s="876"/>
      <c r="G103" s="877"/>
      <c r="H103" s="875"/>
      <c r="I103" s="876"/>
      <c r="J103" s="876"/>
      <c r="K103" s="876"/>
      <c r="L103" s="877"/>
    </row>
    <row r="104" spans="2:12" x14ac:dyDescent="0.25">
      <c r="B104" s="875"/>
      <c r="C104" s="876"/>
      <c r="D104" s="876"/>
      <c r="E104" s="876"/>
      <c r="F104" s="876"/>
      <c r="G104" s="877"/>
      <c r="H104" s="875"/>
      <c r="I104" s="876"/>
      <c r="J104" s="876"/>
      <c r="K104" s="876"/>
      <c r="L104" s="877"/>
    </row>
    <row r="105" spans="2:12" x14ac:dyDescent="0.25">
      <c r="B105" s="875"/>
      <c r="C105" s="876"/>
      <c r="D105" s="876"/>
      <c r="E105" s="876"/>
      <c r="F105" s="876"/>
      <c r="G105" s="877"/>
      <c r="H105" s="875"/>
      <c r="I105" s="876"/>
      <c r="J105" s="876"/>
      <c r="K105" s="876"/>
      <c r="L105" s="877"/>
    </row>
    <row r="106" spans="2:12" x14ac:dyDescent="0.25">
      <c r="B106" s="875"/>
      <c r="C106" s="876"/>
      <c r="D106" s="876"/>
      <c r="E106" s="876"/>
      <c r="F106" s="876"/>
      <c r="G106" s="877"/>
      <c r="H106" s="875"/>
      <c r="I106" s="876"/>
      <c r="J106" s="876"/>
      <c r="K106" s="876"/>
      <c r="L106" s="877"/>
    </row>
    <row r="107" spans="2:12" x14ac:dyDescent="0.25">
      <c r="B107" s="875"/>
      <c r="C107" s="876"/>
      <c r="D107" s="876"/>
      <c r="E107" s="876"/>
      <c r="F107" s="876"/>
      <c r="G107" s="877"/>
      <c r="H107" s="875"/>
      <c r="I107" s="876"/>
      <c r="J107" s="876"/>
      <c r="K107" s="876"/>
      <c r="L107" s="877"/>
    </row>
    <row r="108" spans="2:12" x14ac:dyDescent="0.25">
      <c r="B108" s="875"/>
      <c r="C108" s="876"/>
      <c r="D108" s="876"/>
      <c r="E108" s="876"/>
      <c r="F108" s="876"/>
      <c r="G108" s="877"/>
      <c r="H108" s="875"/>
      <c r="I108" s="876"/>
      <c r="J108" s="876"/>
      <c r="K108" s="876"/>
      <c r="L108" s="877"/>
    </row>
    <row r="109" spans="2:12" x14ac:dyDescent="0.25">
      <c r="B109" s="875"/>
      <c r="C109" s="876"/>
      <c r="D109" s="876"/>
      <c r="E109" s="876"/>
      <c r="F109" s="876"/>
      <c r="G109" s="877"/>
      <c r="H109" s="875"/>
      <c r="I109" s="876"/>
      <c r="J109" s="876"/>
      <c r="K109" s="876"/>
      <c r="L109" s="877"/>
    </row>
    <row r="110" spans="2:12" x14ac:dyDescent="0.25">
      <c r="B110" s="875"/>
      <c r="C110" s="876"/>
      <c r="D110" s="876"/>
      <c r="E110" s="876"/>
      <c r="F110" s="876"/>
      <c r="G110" s="877"/>
      <c r="H110" s="875"/>
      <c r="I110" s="876"/>
      <c r="J110" s="876"/>
      <c r="K110" s="876"/>
      <c r="L110" s="877"/>
    </row>
    <row r="111" spans="2:12" x14ac:dyDescent="0.25">
      <c r="B111" s="875"/>
      <c r="C111" s="876"/>
      <c r="D111" s="876"/>
      <c r="E111" s="876"/>
      <c r="F111" s="876"/>
      <c r="G111" s="877"/>
      <c r="H111" s="875"/>
      <c r="I111" s="876"/>
      <c r="J111" s="876"/>
      <c r="K111" s="876"/>
      <c r="L111" s="877"/>
    </row>
    <row r="112" spans="2:12" x14ac:dyDescent="0.25">
      <c r="B112" s="875"/>
      <c r="C112" s="876"/>
      <c r="D112" s="876"/>
      <c r="E112" s="876"/>
      <c r="F112" s="876"/>
      <c r="G112" s="877"/>
      <c r="H112" s="875"/>
      <c r="I112" s="876"/>
      <c r="J112" s="876"/>
      <c r="K112" s="876"/>
      <c r="L112" s="877"/>
    </row>
    <row r="113" spans="2:12" x14ac:dyDescent="0.25">
      <c r="B113" s="875"/>
      <c r="C113" s="876"/>
      <c r="D113" s="876"/>
      <c r="E113" s="876"/>
      <c r="F113" s="876"/>
      <c r="G113" s="877"/>
      <c r="H113" s="875"/>
      <c r="I113" s="876"/>
      <c r="J113" s="876"/>
      <c r="K113" s="876"/>
      <c r="L113" s="877"/>
    </row>
    <row r="114" spans="2:12" x14ac:dyDescent="0.25">
      <c r="B114" s="875"/>
      <c r="C114" s="876"/>
      <c r="D114" s="876"/>
      <c r="E114" s="876"/>
      <c r="F114" s="876"/>
      <c r="G114" s="877"/>
      <c r="H114" s="875"/>
      <c r="I114" s="876"/>
      <c r="J114" s="876"/>
      <c r="K114" s="876"/>
      <c r="L114" s="877"/>
    </row>
    <row r="115" spans="2:12" ht="15.75" thickBot="1" x14ac:dyDescent="0.3">
      <c r="B115" s="987"/>
      <c r="C115" s="988"/>
      <c r="D115" s="988"/>
      <c r="E115" s="988"/>
      <c r="F115" s="988"/>
      <c r="G115" s="989"/>
      <c r="H115" s="987"/>
      <c r="I115" s="988"/>
      <c r="J115" s="988"/>
      <c r="K115" s="988"/>
      <c r="L115" s="989"/>
    </row>
    <row r="116" spans="2:12" x14ac:dyDescent="0.25">
      <c r="B116" s="990" t="s">
        <v>1213</v>
      </c>
      <c r="C116" s="991"/>
      <c r="D116" s="991"/>
      <c r="E116" s="991"/>
      <c r="F116" s="991"/>
      <c r="G116" s="992"/>
      <c r="H116" s="986" t="s">
        <v>1214</v>
      </c>
      <c r="I116" s="985"/>
      <c r="J116" s="985"/>
      <c r="K116" s="985"/>
      <c r="L116" s="985"/>
    </row>
    <row r="117" spans="2:12" ht="30" customHeight="1" thickBot="1" x14ac:dyDescent="0.3">
      <c r="B117" s="993"/>
      <c r="C117" s="994"/>
      <c r="D117" s="994"/>
      <c r="E117" s="994"/>
      <c r="F117" s="994"/>
      <c r="G117" s="995"/>
      <c r="H117" s="986"/>
      <c r="I117" s="985"/>
      <c r="J117" s="985"/>
      <c r="K117" s="985"/>
      <c r="L117" s="985"/>
    </row>
    <row r="118" spans="2:12" ht="15.75" customHeight="1" x14ac:dyDescent="0.25">
      <c r="B118" s="872"/>
      <c r="C118" s="873"/>
      <c r="D118" s="873"/>
      <c r="E118" s="873"/>
      <c r="F118" s="873"/>
      <c r="G118" s="874"/>
      <c r="H118" s="872"/>
      <c r="I118" s="873"/>
      <c r="J118" s="873"/>
      <c r="K118" s="873"/>
      <c r="L118" s="874"/>
    </row>
    <row r="119" spans="2:12" x14ac:dyDescent="0.25">
      <c r="B119" s="875"/>
      <c r="C119" s="876"/>
      <c r="D119" s="876"/>
      <c r="E119" s="876"/>
      <c r="F119" s="876"/>
      <c r="G119" s="877"/>
      <c r="H119" s="875"/>
      <c r="I119" s="876"/>
      <c r="J119" s="876"/>
      <c r="K119" s="876"/>
      <c r="L119" s="877"/>
    </row>
    <row r="120" spans="2:12" x14ac:dyDescent="0.25">
      <c r="B120" s="875"/>
      <c r="C120" s="876"/>
      <c r="D120" s="876"/>
      <c r="E120" s="876"/>
      <c r="F120" s="876"/>
      <c r="G120" s="877"/>
      <c r="H120" s="875"/>
      <c r="I120" s="876"/>
      <c r="J120" s="876"/>
      <c r="K120" s="876"/>
      <c r="L120" s="877"/>
    </row>
    <row r="121" spans="2:12" x14ac:dyDescent="0.25">
      <c r="B121" s="875"/>
      <c r="C121" s="876"/>
      <c r="D121" s="876"/>
      <c r="E121" s="876"/>
      <c r="F121" s="876"/>
      <c r="G121" s="877"/>
      <c r="H121" s="875"/>
      <c r="I121" s="876"/>
      <c r="J121" s="876"/>
      <c r="K121" s="876"/>
      <c r="L121" s="877"/>
    </row>
    <row r="122" spans="2:12" x14ac:dyDescent="0.25">
      <c r="B122" s="875"/>
      <c r="C122" s="876"/>
      <c r="D122" s="876"/>
      <c r="E122" s="876"/>
      <c r="F122" s="876"/>
      <c r="G122" s="877"/>
      <c r="H122" s="875"/>
      <c r="I122" s="876"/>
      <c r="J122" s="876"/>
      <c r="K122" s="876"/>
      <c r="L122" s="877"/>
    </row>
    <row r="123" spans="2:12" x14ac:dyDescent="0.25">
      <c r="B123" s="875"/>
      <c r="C123" s="876"/>
      <c r="D123" s="876"/>
      <c r="E123" s="876"/>
      <c r="F123" s="876"/>
      <c r="G123" s="877"/>
      <c r="H123" s="875"/>
      <c r="I123" s="876"/>
      <c r="J123" s="876"/>
      <c r="K123" s="876"/>
      <c r="L123" s="877"/>
    </row>
    <row r="124" spans="2:12" x14ac:dyDescent="0.25">
      <c r="B124" s="875"/>
      <c r="C124" s="876"/>
      <c r="D124" s="876"/>
      <c r="E124" s="876"/>
      <c r="F124" s="876"/>
      <c r="G124" s="877"/>
      <c r="H124" s="875"/>
      <c r="I124" s="876"/>
      <c r="J124" s="876"/>
      <c r="K124" s="876"/>
      <c r="L124" s="877"/>
    </row>
    <row r="125" spans="2:12" x14ac:dyDescent="0.25">
      <c r="B125" s="875"/>
      <c r="C125" s="876"/>
      <c r="D125" s="876"/>
      <c r="E125" s="876"/>
      <c r="F125" s="876"/>
      <c r="G125" s="877"/>
      <c r="H125" s="875"/>
      <c r="I125" s="876"/>
      <c r="J125" s="876"/>
      <c r="K125" s="876"/>
      <c r="L125" s="877"/>
    </row>
    <row r="126" spans="2:12" x14ac:dyDescent="0.25">
      <c r="B126" s="875"/>
      <c r="C126" s="876"/>
      <c r="D126" s="876"/>
      <c r="E126" s="876"/>
      <c r="F126" s="876"/>
      <c r="G126" s="877"/>
      <c r="H126" s="875"/>
      <c r="I126" s="876"/>
      <c r="J126" s="876"/>
      <c r="K126" s="876"/>
      <c r="L126" s="877"/>
    </row>
    <row r="127" spans="2:12" x14ac:dyDescent="0.25">
      <c r="B127" s="875"/>
      <c r="C127" s="876"/>
      <c r="D127" s="876"/>
      <c r="E127" s="876"/>
      <c r="F127" s="876"/>
      <c r="G127" s="877"/>
      <c r="H127" s="875"/>
      <c r="I127" s="876"/>
      <c r="J127" s="876"/>
      <c r="K127" s="876"/>
      <c r="L127" s="877"/>
    </row>
    <row r="128" spans="2:12" x14ac:dyDescent="0.25">
      <c r="B128" s="875"/>
      <c r="C128" s="876"/>
      <c r="D128" s="876"/>
      <c r="E128" s="876"/>
      <c r="F128" s="876"/>
      <c r="G128" s="877"/>
      <c r="H128" s="875"/>
      <c r="I128" s="876"/>
      <c r="J128" s="876"/>
      <c r="K128" s="876"/>
      <c r="L128" s="877"/>
    </row>
    <row r="129" spans="2:12" x14ac:dyDescent="0.25">
      <c r="B129" s="875"/>
      <c r="C129" s="876"/>
      <c r="D129" s="876"/>
      <c r="E129" s="876"/>
      <c r="F129" s="876"/>
      <c r="G129" s="877"/>
      <c r="H129" s="875"/>
      <c r="I129" s="876"/>
      <c r="J129" s="876"/>
      <c r="K129" s="876"/>
      <c r="L129" s="877"/>
    </row>
    <row r="130" spans="2:12" x14ac:dyDescent="0.25">
      <c r="B130" s="875"/>
      <c r="C130" s="876"/>
      <c r="D130" s="876"/>
      <c r="E130" s="876"/>
      <c r="F130" s="876"/>
      <c r="G130" s="877"/>
      <c r="H130" s="875"/>
      <c r="I130" s="876"/>
      <c r="J130" s="876"/>
      <c r="K130" s="876"/>
      <c r="L130" s="877"/>
    </row>
    <row r="131" spans="2:12" ht="15.75" thickBot="1" x14ac:dyDescent="0.3">
      <c r="B131" s="987"/>
      <c r="C131" s="988"/>
      <c r="D131" s="988"/>
      <c r="E131" s="988"/>
      <c r="F131" s="988"/>
      <c r="G131" s="989"/>
      <c r="H131" s="987"/>
      <c r="I131" s="988"/>
      <c r="J131" s="988"/>
      <c r="K131" s="988"/>
      <c r="L131" s="989"/>
    </row>
    <row r="132" spans="2:12" x14ac:dyDescent="0.25">
      <c r="B132" s="990" t="s">
        <v>1215</v>
      </c>
      <c r="C132" s="991"/>
      <c r="D132" s="991"/>
      <c r="E132" s="991"/>
      <c r="F132" s="991"/>
      <c r="G132" s="992"/>
      <c r="H132" s="986" t="s">
        <v>1136</v>
      </c>
      <c r="I132" s="985"/>
      <c r="J132" s="985"/>
      <c r="K132" s="985"/>
      <c r="L132" s="985"/>
    </row>
    <row r="133" spans="2:12" ht="35.25" customHeight="1" thickBot="1" x14ac:dyDescent="0.3">
      <c r="B133" s="993"/>
      <c r="C133" s="994"/>
      <c r="D133" s="994"/>
      <c r="E133" s="994"/>
      <c r="F133" s="994"/>
      <c r="G133" s="995"/>
      <c r="H133" s="986"/>
      <c r="I133" s="985"/>
      <c r="J133" s="985"/>
      <c r="K133" s="985"/>
      <c r="L133" s="985"/>
    </row>
    <row r="134" spans="2:12" ht="15.75" customHeight="1" x14ac:dyDescent="0.25">
      <c r="B134" s="857" t="s">
        <v>453</v>
      </c>
      <c r="C134" s="858"/>
      <c r="D134" s="858"/>
      <c r="E134" s="858"/>
      <c r="F134" s="858"/>
      <c r="G134" s="859"/>
      <c r="H134" s="866" t="s">
        <v>454</v>
      </c>
      <c r="I134" s="867"/>
      <c r="J134" s="867"/>
      <c r="K134" s="867"/>
      <c r="L134" s="868"/>
    </row>
    <row r="135" spans="2:12" x14ac:dyDescent="0.25">
      <c r="B135" s="857"/>
      <c r="C135" s="858"/>
      <c r="D135" s="858"/>
      <c r="E135" s="858"/>
      <c r="F135" s="858"/>
      <c r="G135" s="859"/>
      <c r="H135" s="857"/>
      <c r="I135" s="858"/>
      <c r="J135" s="858"/>
      <c r="K135" s="858"/>
      <c r="L135" s="859"/>
    </row>
    <row r="136" spans="2:12" x14ac:dyDescent="0.25">
      <c r="B136" s="857"/>
      <c r="C136" s="858"/>
      <c r="D136" s="858"/>
      <c r="E136" s="858"/>
      <c r="F136" s="858"/>
      <c r="G136" s="859"/>
      <c r="H136" s="857"/>
      <c r="I136" s="858"/>
      <c r="J136" s="858"/>
      <c r="K136" s="858"/>
      <c r="L136" s="859"/>
    </row>
    <row r="137" spans="2:12" x14ac:dyDescent="0.25">
      <c r="B137" s="857"/>
      <c r="C137" s="858"/>
      <c r="D137" s="858"/>
      <c r="E137" s="858"/>
      <c r="F137" s="858"/>
      <c r="G137" s="859"/>
      <c r="H137" s="857"/>
      <c r="I137" s="858"/>
      <c r="J137" s="858"/>
      <c r="K137" s="858"/>
      <c r="L137" s="859"/>
    </row>
    <row r="138" spans="2:12" x14ac:dyDescent="0.25">
      <c r="B138" s="857"/>
      <c r="C138" s="858"/>
      <c r="D138" s="858"/>
      <c r="E138" s="858"/>
      <c r="F138" s="858"/>
      <c r="G138" s="859"/>
      <c r="H138" s="857"/>
      <c r="I138" s="858"/>
      <c r="J138" s="858"/>
      <c r="K138" s="858"/>
      <c r="L138" s="859"/>
    </row>
    <row r="139" spans="2:12" x14ac:dyDescent="0.25">
      <c r="B139" s="857"/>
      <c r="C139" s="858"/>
      <c r="D139" s="858"/>
      <c r="E139" s="858"/>
      <c r="F139" s="858"/>
      <c r="G139" s="859"/>
      <c r="H139" s="857"/>
      <c r="I139" s="858"/>
      <c r="J139" s="858"/>
      <c r="K139" s="858"/>
      <c r="L139" s="859"/>
    </row>
    <row r="140" spans="2:12" x14ac:dyDescent="0.25">
      <c r="B140" s="857"/>
      <c r="C140" s="858"/>
      <c r="D140" s="858"/>
      <c r="E140" s="858"/>
      <c r="F140" s="858"/>
      <c r="G140" s="859"/>
      <c r="H140" s="857"/>
      <c r="I140" s="858"/>
      <c r="J140" s="858"/>
      <c r="K140" s="858"/>
      <c r="L140" s="859"/>
    </row>
    <row r="141" spans="2:12" x14ac:dyDescent="0.25">
      <c r="B141" s="857"/>
      <c r="C141" s="858"/>
      <c r="D141" s="858"/>
      <c r="E141" s="858"/>
      <c r="F141" s="858"/>
      <c r="G141" s="859"/>
      <c r="H141" s="857"/>
      <c r="I141" s="858"/>
      <c r="J141" s="858"/>
      <c r="K141" s="858"/>
      <c r="L141" s="859"/>
    </row>
    <row r="142" spans="2:12" x14ac:dyDescent="0.25">
      <c r="B142" s="857"/>
      <c r="C142" s="858"/>
      <c r="D142" s="858"/>
      <c r="E142" s="858"/>
      <c r="F142" s="858"/>
      <c r="G142" s="859"/>
      <c r="H142" s="857"/>
      <c r="I142" s="858"/>
      <c r="J142" s="858"/>
      <c r="K142" s="858"/>
      <c r="L142" s="859"/>
    </row>
    <row r="143" spans="2:12" x14ac:dyDescent="0.25">
      <c r="B143" s="857"/>
      <c r="C143" s="858"/>
      <c r="D143" s="858"/>
      <c r="E143" s="858"/>
      <c r="F143" s="858"/>
      <c r="G143" s="859"/>
      <c r="H143" s="857"/>
      <c r="I143" s="858"/>
      <c r="J143" s="858"/>
      <c r="K143" s="858"/>
      <c r="L143" s="859"/>
    </row>
    <row r="144" spans="2:12" x14ac:dyDescent="0.25">
      <c r="B144" s="857"/>
      <c r="C144" s="858"/>
      <c r="D144" s="858"/>
      <c r="E144" s="858"/>
      <c r="F144" s="858"/>
      <c r="G144" s="859"/>
      <c r="H144" s="857"/>
      <c r="I144" s="858"/>
      <c r="J144" s="858"/>
      <c r="K144" s="858"/>
      <c r="L144" s="859"/>
    </row>
    <row r="145" spans="2:16" x14ac:dyDescent="0.25">
      <c r="B145" s="857"/>
      <c r="C145" s="858"/>
      <c r="D145" s="858"/>
      <c r="E145" s="858"/>
      <c r="F145" s="858"/>
      <c r="G145" s="859"/>
      <c r="H145" s="857"/>
      <c r="I145" s="858"/>
      <c r="J145" s="858"/>
      <c r="K145" s="858"/>
      <c r="L145" s="859"/>
    </row>
    <row r="146" spans="2:16" x14ac:dyDescent="0.25">
      <c r="B146" s="857"/>
      <c r="C146" s="858"/>
      <c r="D146" s="858"/>
      <c r="E146" s="858"/>
      <c r="F146" s="858"/>
      <c r="G146" s="859"/>
      <c r="H146" s="857"/>
      <c r="I146" s="858"/>
      <c r="J146" s="858"/>
      <c r="K146" s="858"/>
      <c r="L146" s="859"/>
    </row>
    <row r="147" spans="2:16" ht="15.75" thickBot="1" x14ac:dyDescent="0.3">
      <c r="B147" s="903"/>
      <c r="C147" s="904"/>
      <c r="D147" s="904"/>
      <c r="E147" s="904"/>
      <c r="F147" s="904"/>
      <c r="G147" s="905"/>
      <c r="H147" s="903"/>
      <c r="I147" s="904"/>
      <c r="J147" s="904"/>
      <c r="K147" s="904"/>
      <c r="L147" s="905"/>
    </row>
    <row r="148" spans="2:16" ht="25.5" customHeight="1" x14ac:dyDescent="0.25">
      <c r="B148" s="974" t="s">
        <v>1216</v>
      </c>
      <c r="C148" s="975"/>
      <c r="D148" s="975"/>
      <c r="E148" s="975"/>
      <c r="F148" s="975"/>
      <c r="G148" s="976"/>
      <c r="H148" s="983" t="s">
        <v>1217</v>
      </c>
      <c r="I148" s="984"/>
      <c r="J148" s="984"/>
      <c r="K148" s="984"/>
      <c r="L148" s="984"/>
      <c r="M148" s="985"/>
      <c r="P148" s="135"/>
    </row>
    <row r="149" spans="2:16" ht="23.25" customHeight="1" thickBot="1" x14ac:dyDescent="0.3">
      <c r="B149" s="977"/>
      <c r="C149" s="978"/>
      <c r="D149" s="978"/>
      <c r="E149" s="978"/>
      <c r="F149" s="978"/>
      <c r="G149" s="979"/>
      <c r="H149" s="986"/>
      <c r="I149" s="985"/>
      <c r="J149" s="985"/>
      <c r="K149" s="985"/>
      <c r="L149" s="985"/>
      <c r="M149" s="985"/>
    </row>
  </sheetData>
  <mergeCells count="43">
    <mergeCell ref="B132:G133"/>
    <mergeCell ref="H132:L133"/>
    <mergeCell ref="B134:G147"/>
    <mergeCell ref="H134:L147"/>
    <mergeCell ref="B148:G149"/>
    <mergeCell ref="H148:M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colBreaks count="1" manualBreakCount="1">
    <brk id="12" max="148"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98"/>
  <sheetViews>
    <sheetView view="pageBreakPreview" zoomScaleNormal="85" zoomScaleSheetLayoutView="100" workbookViewId="0">
      <selection activeCell="M137" sqref="M137"/>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30" t="s">
        <v>252</v>
      </c>
      <c r="B1" s="878"/>
      <c r="C1" s="878"/>
      <c r="D1" s="878"/>
      <c r="E1" s="878"/>
      <c r="F1" s="878"/>
      <c r="G1" s="878"/>
      <c r="H1" s="878"/>
      <c r="I1" s="878"/>
      <c r="J1" s="878"/>
      <c r="K1" s="912"/>
    </row>
    <row r="2" spans="1:11" ht="28.5" customHeight="1" x14ac:dyDescent="0.25">
      <c r="A2" s="931"/>
      <c r="B2" s="879"/>
      <c r="C2" s="879"/>
      <c r="D2" s="879"/>
      <c r="E2" s="879"/>
      <c r="F2" s="879"/>
      <c r="G2" s="879"/>
      <c r="H2" s="879"/>
      <c r="I2" s="879"/>
      <c r="J2" s="879"/>
      <c r="K2" s="914"/>
    </row>
    <row r="3" spans="1:11" x14ac:dyDescent="0.25">
      <c r="A3" s="917" t="s">
        <v>290</v>
      </c>
      <c r="B3" s="915"/>
      <c r="C3" s="915"/>
      <c r="D3" s="916"/>
      <c r="E3" s="97">
        <v>44203</v>
      </c>
      <c r="F3" s="917" t="s">
        <v>291</v>
      </c>
      <c r="G3" s="915"/>
      <c r="H3" s="916"/>
      <c r="I3" s="918">
        <v>44209</v>
      </c>
      <c r="J3" s="915"/>
      <c r="K3" s="916"/>
    </row>
    <row r="4" spans="1:11" ht="24" x14ac:dyDescent="0.25">
      <c r="A4" s="934" t="s">
        <v>251</v>
      </c>
      <c r="B4" s="919"/>
      <c r="C4" s="919"/>
      <c r="D4" s="919"/>
      <c r="E4" s="919"/>
      <c r="F4" s="919"/>
      <c r="G4" s="920"/>
      <c r="H4" s="344" t="s">
        <v>490</v>
      </c>
      <c r="I4" s="344" t="s">
        <v>2</v>
      </c>
      <c r="J4" s="870" t="s">
        <v>0</v>
      </c>
      <c r="K4" s="923"/>
    </row>
    <row r="5" spans="1:11" ht="24.75" thickBot="1" x14ac:dyDescent="0.3">
      <c r="A5" s="996"/>
      <c r="B5" s="921"/>
      <c r="C5" s="921"/>
      <c r="D5" s="921"/>
      <c r="E5" s="921"/>
      <c r="F5" s="921"/>
      <c r="G5" s="922"/>
      <c r="H5" s="297" t="s">
        <v>491</v>
      </c>
      <c r="I5" s="344">
        <v>2</v>
      </c>
      <c r="J5" s="870" t="s">
        <v>292</v>
      </c>
      <c r="K5" s="923"/>
    </row>
    <row r="6" spans="1:11" ht="15.75" hidden="1" thickBot="1" x14ac:dyDescent="0.3">
      <c r="A6" s="857" t="s">
        <v>453</v>
      </c>
      <c r="B6" s="858"/>
      <c r="C6" s="858"/>
      <c r="D6" s="858"/>
      <c r="E6" s="858"/>
      <c r="F6" s="859"/>
      <c r="G6" s="857" t="s">
        <v>454</v>
      </c>
      <c r="H6" s="858"/>
      <c r="I6" s="858"/>
      <c r="J6" s="858"/>
      <c r="K6" s="859"/>
    </row>
    <row r="7" spans="1:11" ht="15.75" hidden="1" thickBot="1" x14ac:dyDescent="0.3">
      <c r="A7" s="857"/>
      <c r="B7" s="858"/>
      <c r="C7" s="858"/>
      <c r="D7" s="858"/>
      <c r="E7" s="858"/>
      <c r="F7" s="859"/>
      <c r="G7" s="857"/>
      <c r="H7" s="858"/>
      <c r="I7" s="858"/>
      <c r="J7" s="858"/>
      <c r="K7" s="859"/>
    </row>
    <row r="8" spans="1:11" ht="15.75" hidden="1" thickBot="1" x14ac:dyDescent="0.3">
      <c r="A8" s="857"/>
      <c r="B8" s="858"/>
      <c r="C8" s="858"/>
      <c r="D8" s="858"/>
      <c r="E8" s="858"/>
      <c r="F8" s="859"/>
      <c r="G8" s="857"/>
      <c r="H8" s="858"/>
      <c r="I8" s="858"/>
      <c r="J8" s="858"/>
      <c r="K8" s="859"/>
    </row>
    <row r="9" spans="1:11" ht="15.75" hidden="1" thickBot="1" x14ac:dyDescent="0.3">
      <c r="A9" s="857"/>
      <c r="B9" s="858"/>
      <c r="C9" s="858"/>
      <c r="D9" s="858"/>
      <c r="E9" s="858"/>
      <c r="F9" s="859"/>
      <c r="G9" s="857"/>
      <c r="H9" s="858"/>
      <c r="I9" s="858"/>
      <c r="J9" s="858"/>
      <c r="K9" s="859"/>
    </row>
    <row r="10" spans="1:11" ht="15.75" hidden="1" thickBot="1" x14ac:dyDescent="0.3">
      <c r="A10" s="857"/>
      <c r="B10" s="858"/>
      <c r="C10" s="858"/>
      <c r="D10" s="858"/>
      <c r="E10" s="858"/>
      <c r="F10" s="859"/>
      <c r="G10" s="857"/>
      <c r="H10" s="858"/>
      <c r="I10" s="858"/>
      <c r="J10" s="858"/>
      <c r="K10" s="859"/>
    </row>
    <row r="11" spans="1:11" ht="15.75" hidden="1" thickBot="1" x14ac:dyDescent="0.3">
      <c r="A11" s="857"/>
      <c r="B11" s="858"/>
      <c r="C11" s="858"/>
      <c r="D11" s="858"/>
      <c r="E11" s="858"/>
      <c r="F11" s="859"/>
      <c r="G11" s="857"/>
      <c r="H11" s="858"/>
      <c r="I11" s="858"/>
      <c r="J11" s="858"/>
      <c r="K11" s="859"/>
    </row>
    <row r="12" spans="1:11" ht="15.75" hidden="1" thickBot="1" x14ac:dyDescent="0.3">
      <c r="A12" s="857"/>
      <c r="B12" s="858"/>
      <c r="C12" s="858"/>
      <c r="D12" s="858"/>
      <c r="E12" s="858"/>
      <c r="F12" s="859"/>
      <c r="G12" s="857"/>
      <c r="H12" s="858"/>
      <c r="I12" s="858"/>
      <c r="J12" s="858"/>
      <c r="K12" s="859"/>
    </row>
    <row r="13" spans="1:11" ht="15.75" hidden="1" thickBot="1" x14ac:dyDescent="0.3">
      <c r="A13" s="857"/>
      <c r="B13" s="858"/>
      <c r="C13" s="858"/>
      <c r="D13" s="858"/>
      <c r="E13" s="858"/>
      <c r="F13" s="859"/>
      <c r="G13" s="857"/>
      <c r="H13" s="858"/>
      <c r="I13" s="858"/>
      <c r="J13" s="858"/>
      <c r="K13" s="859"/>
    </row>
    <row r="14" spans="1:11" ht="15.75" hidden="1" thickBot="1" x14ac:dyDescent="0.3">
      <c r="A14" s="857"/>
      <c r="B14" s="858"/>
      <c r="C14" s="858"/>
      <c r="D14" s="858"/>
      <c r="E14" s="858"/>
      <c r="F14" s="859"/>
      <c r="G14" s="857"/>
      <c r="H14" s="858"/>
      <c r="I14" s="858"/>
      <c r="J14" s="858"/>
      <c r="K14" s="859"/>
    </row>
    <row r="15" spans="1:11" ht="15.75" hidden="1" thickBot="1" x14ac:dyDescent="0.3">
      <c r="A15" s="857"/>
      <c r="B15" s="858"/>
      <c r="C15" s="858"/>
      <c r="D15" s="858"/>
      <c r="E15" s="858"/>
      <c r="F15" s="859"/>
      <c r="G15" s="857"/>
      <c r="H15" s="858"/>
      <c r="I15" s="858"/>
      <c r="J15" s="858"/>
      <c r="K15" s="859"/>
    </row>
    <row r="16" spans="1:11" ht="15.75" hidden="1" thickBot="1" x14ac:dyDescent="0.3">
      <c r="A16" s="857"/>
      <c r="B16" s="858"/>
      <c r="C16" s="858"/>
      <c r="D16" s="858"/>
      <c r="E16" s="858"/>
      <c r="F16" s="859"/>
      <c r="G16" s="857"/>
      <c r="H16" s="858"/>
      <c r="I16" s="858"/>
      <c r="J16" s="858"/>
      <c r="K16" s="859"/>
    </row>
    <row r="17" spans="1:11" ht="15.75" hidden="1" thickBot="1" x14ac:dyDescent="0.3">
      <c r="A17" s="857"/>
      <c r="B17" s="858"/>
      <c r="C17" s="858"/>
      <c r="D17" s="858"/>
      <c r="E17" s="858"/>
      <c r="F17" s="859"/>
      <c r="G17" s="857"/>
      <c r="H17" s="858"/>
      <c r="I17" s="858"/>
      <c r="J17" s="858"/>
      <c r="K17" s="859"/>
    </row>
    <row r="18" spans="1:11" ht="15.75" hidden="1" thickBot="1" x14ac:dyDescent="0.3">
      <c r="A18" s="857"/>
      <c r="B18" s="858"/>
      <c r="C18" s="858"/>
      <c r="D18" s="858"/>
      <c r="E18" s="858"/>
      <c r="F18" s="859"/>
      <c r="G18" s="857"/>
      <c r="H18" s="858"/>
      <c r="I18" s="858"/>
      <c r="J18" s="858"/>
      <c r="K18" s="859"/>
    </row>
    <row r="19" spans="1:11" ht="15.75" hidden="1" thickBot="1" x14ac:dyDescent="0.3">
      <c r="A19" s="857"/>
      <c r="B19" s="858"/>
      <c r="C19" s="858"/>
      <c r="D19" s="858"/>
      <c r="E19" s="858"/>
      <c r="F19" s="859"/>
      <c r="G19" s="857"/>
      <c r="H19" s="858"/>
      <c r="I19" s="858"/>
      <c r="J19" s="858"/>
      <c r="K19" s="859"/>
    </row>
    <row r="20" spans="1:11" ht="15.75" hidden="1" thickBot="1" x14ac:dyDescent="0.3">
      <c r="A20" s="997" t="s">
        <v>550</v>
      </c>
      <c r="B20" s="998"/>
      <c r="C20" s="998"/>
      <c r="D20" s="998"/>
      <c r="E20" s="998"/>
      <c r="F20" s="999"/>
      <c r="G20" s="1003" t="s">
        <v>559</v>
      </c>
      <c r="H20" s="1004"/>
      <c r="I20" s="1004"/>
      <c r="J20" s="1004"/>
      <c r="K20" s="1005"/>
    </row>
    <row r="21" spans="1:11" ht="15.75" hidden="1" thickBot="1" x14ac:dyDescent="0.3">
      <c r="A21" s="1000"/>
      <c r="B21" s="1001"/>
      <c r="C21" s="1001"/>
      <c r="D21" s="1001"/>
      <c r="E21" s="1001"/>
      <c r="F21" s="1002"/>
      <c r="G21" s="1006"/>
      <c r="H21" s="1007"/>
      <c r="I21" s="1007"/>
      <c r="J21" s="1007"/>
      <c r="K21" s="1008"/>
    </row>
    <row r="22" spans="1:11" ht="15.75" hidden="1" thickBot="1" x14ac:dyDescent="0.3">
      <c r="A22" s="866" t="s">
        <v>502</v>
      </c>
      <c r="B22" s="867"/>
      <c r="C22" s="867"/>
      <c r="D22" s="867"/>
      <c r="E22" s="867"/>
      <c r="F22" s="868"/>
      <c r="G22" s="866" t="s">
        <v>503</v>
      </c>
      <c r="H22" s="867"/>
      <c r="I22" s="867"/>
      <c r="J22" s="867"/>
      <c r="K22" s="868"/>
    </row>
    <row r="23" spans="1:11" ht="15.75" hidden="1" thickBot="1" x14ac:dyDescent="0.3">
      <c r="A23" s="857"/>
      <c r="B23" s="858"/>
      <c r="C23" s="858"/>
      <c r="D23" s="858"/>
      <c r="E23" s="858"/>
      <c r="F23" s="859"/>
      <c r="G23" s="857"/>
      <c r="H23" s="858"/>
      <c r="I23" s="858"/>
      <c r="J23" s="858"/>
      <c r="K23" s="859"/>
    </row>
    <row r="24" spans="1:11" ht="15.75" hidden="1" thickBot="1" x14ac:dyDescent="0.3">
      <c r="A24" s="857"/>
      <c r="B24" s="858"/>
      <c r="C24" s="858"/>
      <c r="D24" s="858"/>
      <c r="E24" s="858"/>
      <c r="F24" s="859"/>
      <c r="G24" s="857"/>
      <c r="H24" s="858"/>
      <c r="I24" s="858"/>
      <c r="J24" s="858"/>
      <c r="K24" s="859"/>
    </row>
    <row r="25" spans="1:11" ht="15.75" hidden="1" thickBot="1" x14ac:dyDescent="0.3">
      <c r="A25" s="857"/>
      <c r="B25" s="858"/>
      <c r="C25" s="858"/>
      <c r="D25" s="858"/>
      <c r="E25" s="858"/>
      <c r="F25" s="859"/>
      <c r="G25" s="857"/>
      <c r="H25" s="858"/>
      <c r="I25" s="858"/>
      <c r="J25" s="858"/>
      <c r="K25" s="859"/>
    </row>
    <row r="26" spans="1:11" ht="15.75" hidden="1" thickBot="1" x14ac:dyDescent="0.3">
      <c r="A26" s="857"/>
      <c r="B26" s="858"/>
      <c r="C26" s="858"/>
      <c r="D26" s="858"/>
      <c r="E26" s="858"/>
      <c r="F26" s="859"/>
      <c r="G26" s="857"/>
      <c r="H26" s="858"/>
      <c r="I26" s="858"/>
      <c r="J26" s="858"/>
      <c r="K26" s="859"/>
    </row>
    <row r="27" spans="1:11" ht="15.75" hidden="1" thickBot="1" x14ac:dyDescent="0.3">
      <c r="A27" s="857"/>
      <c r="B27" s="858"/>
      <c r="C27" s="858"/>
      <c r="D27" s="858"/>
      <c r="E27" s="858"/>
      <c r="F27" s="859"/>
      <c r="G27" s="857"/>
      <c r="H27" s="858"/>
      <c r="I27" s="858"/>
      <c r="J27" s="858"/>
      <c r="K27" s="859"/>
    </row>
    <row r="28" spans="1:11" ht="15.75" hidden="1" thickBot="1" x14ac:dyDescent="0.3">
      <c r="A28" s="857"/>
      <c r="B28" s="858"/>
      <c r="C28" s="858"/>
      <c r="D28" s="858"/>
      <c r="E28" s="858"/>
      <c r="F28" s="859"/>
      <c r="G28" s="857"/>
      <c r="H28" s="858"/>
      <c r="I28" s="858"/>
      <c r="J28" s="858"/>
      <c r="K28" s="859"/>
    </row>
    <row r="29" spans="1:11" ht="15.75" hidden="1" thickBot="1" x14ac:dyDescent="0.3">
      <c r="A29" s="857"/>
      <c r="B29" s="858"/>
      <c r="C29" s="858"/>
      <c r="D29" s="858"/>
      <c r="E29" s="858"/>
      <c r="F29" s="859"/>
      <c r="G29" s="857"/>
      <c r="H29" s="858"/>
      <c r="I29" s="858"/>
      <c r="J29" s="858"/>
      <c r="K29" s="859"/>
    </row>
    <row r="30" spans="1:11" ht="15.75" hidden="1" thickBot="1" x14ac:dyDescent="0.3">
      <c r="A30" s="857"/>
      <c r="B30" s="858"/>
      <c r="C30" s="858"/>
      <c r="D30" s="858"/>
      <c r="E30" s="858"/>
      <c r="F30" s="859"/>
      <c r="G30" s="857"/>
      <c r="H30" s="858"/>
      <c r="I30" s="858"/>
      <c r="J30" s="858"/>
      <c r="K30" s="859"/>
    </row>
    <row r="31" spans="1:11" ht="15.75" hidden="1" thickBot="1" x14ac:dyDescent="0.3">
      <c r="A31" s="857"/>
      <c r="B31" s="858"/>
      <c r="C31" s="858"/>
      <c r="D31" s="858"/>
      <c r="E31" s="858"/>
      <c r="F31" s="859"/>
      <c r="G31" s="857"/>
      <c r="H31" s="858"/>
      <c r="I31" s="858"/>
      <c r="J31" s="858"/>
      <c r="K31" s="859"/>
    </row>
    <row r="32" spans="1:11" ht="15.75" hidden="1" thickBot="1" x14ac:dyDescent="0.3">
      <c r="A32" s="857"/>
      <c r="B32" s="858"/>
      <c r="C32" s="858"/>
      <c r="D32" s="858"/>
      <c r="E32" s="858"/>
      <c r="F32" s="859"/>
      <c r="G32" s="857"/>
      <c r="H32" s="858"/>
      <c r="I32" s="858"/>
      <c r="J32" s="858"/>
      <c r="K32" s="859"/>
    </row>
    <row r="33" spans="1:11" ht="15.75" hidden="1" thickBot="1" x14ac:dyDescent="0.3">
      <c r="A33" s="857"/>
      <c r="B33" s="858"/>
      <c r="C33" s="858"/>
      <c r="D33" s="858"/>
      <c r="E33" s="858"/>
      <c r="F33" s="859"/>
      <c r="G33" s="857"/>
      <c r="H33" s="858"/>
      <c r="I33" s="858"/>
      <c r="J33" s="858"/>
      <c r="K33" s="859"/>
    </row>
    <row r="34" spans="1:11" ht="15.75" hidden="1" thickBot="1" x14ac:dyDescent="0.3">
      <c r="A34" s="857"/>
      <c r="B34" s="858"/>
      <c r="C34" s="858"/>
      <c r="D34" s="858"/>
      <c r="E34" s="858"/>
      <c r="F34" s="859"/>
      <c r="G34" s="857"/>
      <c r="H34" s="858"/>
      <c r="I34" s="858"/>
      <c r="J34" s="858"/>
      <c r="K34" s="859"/>
    </row>
    <row r="35" spans="1:11" ht="15.75" hidden="1" thickBot="1" x14ac:dyDescent="0.3">
      <c r="A35" s="857"/>
      <c r="B35" s="858"/>
      <c r="C35" s="858"/>
      <c r="D35" s="858"/>
      <c r="E35" s="858"/>
      <c r="F35" s="859"/>
      <c r="G35" s="857"/>
      <c r="H35" s="858"/>
      <c r="I35" s="858"/>
      <c r="J35" s="858"/>
      <c r="K35" s="859"/>
    </row>
    <row r="36" spans="1:11" ht="15.75" hidden="1" thickBot="1" x14ac:dyDescent="0.3">
      <c r="A36" s="997" t="s">
        <v>533</v>
      </c>
      <c r="B36" s="998"/>
      <c r="C36" s="998"/>
      <c r="D36" s="998"/>
      <c r="E36" s="998"/>
      <c r="F36" s="999"/>
      <c r="G36" s="1003" t="s">
        <v>538</v>
      </c>
      <c r="H36" s="1004"/>
      <c r="I36" s="1004"/>
      <c r="J36" s="1004"/>
      <c r="K36" s="1005"/>
    </row>
    <row r="37" spans="1:11" ht="15.75" hidden="1" thickBot="1" x14ac:dyDescent="0.3">
      <c r="A37" s="1000"/>
      <c r="B37" s="1001"/>
      <c r="C37" s="1001"/>
      <c r="D37" s="1001"/>
      <c r="E37" s="1001"/>
      <c r="F37" s="1002"/>
      <c r="G37" s="1006"/>
      <c r="H37" s="1007"/>
      <c r="I37" s="1007"/>
      <c r="J37" s="1007"/>
      <c r="K37" s="1008"/>
    </row>
    <row r="38" spans="1:11" ht="15.75" hidden="1" thickBot="1" x14ac:dyDescent="0.3">
      <c r="A38" s="866" t="s">
        <v>504</v>
      </c>
      <c r="B38" s="867"/>
      <c r="C38" s="867"/>
      <c r="D38" s="867"/>
      <c r="E38" s="867"/>
      <c r="F38" s="868"/>
      <c r="G38" s="866" t="s">
        <v>505</v>
      </c>
      <c r="H38" s="867"/>
      <c r="I38" s="867"/>
      <c r="J38" s="867"/>
      <c r="K38" s="868"/>
    </row>
    <row r="39" spans="1:11" ht="15.75" hidden="1" thickBot="1" x14ac:dyDescent="0.3">
      <c r="A39" s="857"/>
      <c r="B39" s="858"/>
      <c r="C39" s="858"/>
      <c r="D39" s="858"/>
      <c r="E39" s="858"/>
      <c r="F39" s="859"/>
      <c r="G39" s="857"/>
      <c r="H39" s="858"/>
      <c r="I39" s="858"/>
      <c r="J39" s="858"/>
      <c r="K39" s="859"/>
    </row>
    <row r="40" spans="1:11" ht="15.75" hidden="1" thickBot="1" x14ac:dyDescent="0.3">
      <c r="A40" s="857"/>
      <c r="B40" s="858"/>
      <c r="C40" s="858"/>
      <c r="D40" s="858"/>
      <c r="E40" s="858"/>
      <c r="F40" s="859"/>
      <c r="G40" s="857"/>
      <c r="H40" s="858"/>
      <c r="I40" s="858"/>
      <c r="J40" s="858"/>
      <c r="K40" s="859"/>
    </row>
    <row r="41" spans="1:11" ht="15.75" hidden="1" thickBot="1" x14ac:dyDescent="0.3">
      <c r="A41" s="857"/>
      <c r="B41" s="858"/>
      <c r="C41" s="858"/>
      <c r="D41" s="858"/>
      <c r="E41" s="858"/>
      <c r="F41" s="859"/>
      <c r="G41" s="857"/>
      <c r="H41" s="858"/>
      <c r="I41" s="858"/>
      <c r="J41" s="858"/>
      <c r="K41" s="859"/>
    </row>
    <row r="42" spans="1:11" ht="15.75" hidden="1" thickBot="1" x14ac:dyDescent="0.3">
      <c r="A42" s="857"/>
      <c r="B42" s="858"/>
      <c r="C42" s="858"/>
      <c r="D42" s="858"/>
      <c r="E42" s="858"/>
      <c r="F42" s="859"/>
      <c r="G42" s="857"/>
      <c r="H42" s="858"/>
      <c r="I42" s="858"/>
      <c r="J42" s="858"/>
      <c r="K42" s="859"/>
    </row>
    <row r="43" spans="1:11" ht="15.75" hidden="1" thickBot="1" x14ac:dyDescent="0.3">
      <c r="A43" s="857"/>
      <c r="B43" s="858"/>
      <c r="C43" s="858"/>
      <c r="D43" s="858"/>
      <c r="E43" s="858"/>
      <c r="F43" s="859"/>
      <c r="G43" s="857"/>
      <c r="H43" s="858"/>
      <c r="I43" s="858"/>
      <c r="J43" s="858"/>
      <c r="K43" s="859"/>
    </row>
    <row r="44" spans="1:11" ht="15.75" hidden="1" thickBot="1" x14ac:dyDescent="0.3">
      <c r="A44" s="857"/>
      <c r="B44" s="858"/>
      <c r="C44" s="858"/>
      <c r="D44" s="858"/>
      <c r="E44" s="858"/>
      <c r="F44" s="859"/>
      <c r="G44" s="857"/>
      <c r="H44" s="858"/>
      <c r="I44" s="858"/>
      <c r="J44" s="858"/>
      <c r="K44" s="859"/>
    </row>
    <row r="45" spans="1:11" ht="15.75" hidden="1" thickBot="1" x14ac:dyDescent="0.3">
      <c r="A45" s="857"/>
      <c r="B45" s="858"/>
      <c r="C45" s="858"/>
      <c r="D45" s="858"/>
      <c r="E45" s="858"/>
      <c r="F45" s="859"/>
      <c r="G45" s="857"/>
      <c r="H45" s="858"/>
      <c r="I45" s="858"/>
      <c r="J45" s="858"/>
      <c r="K45" s="859"/>
    </row>
    <row r="46" spans="1:11" ht="15.75" hidden="1" thickBot="1" x14ac:dyDescent="0.3">
      <c r="A46" s="857"/>
      <c r="B46" s="858"/>
      <c r="C46" s="858"/>
      <c r="D46" s="858"/>
      <c r="E46" s="858"/>
      <c r="F46" s="859"/>
      <c r="G46" s="857"/>
      <c r="H46" s="858"/>
      <c r="I46" s="858"/>
      <c r="J46" s="858"/>
      <c r="K46" s="859"/>
    </row>
    <row r="47" spans="1:11" ht="15.75" hidden="1" thickBot="1" x14ac:dyDescent="0.3">
      <c r="A47" s="857"/>
      <c r="B47" s="858"/>
      <c r="C47" s="858"/>
      <c r="D47" s="858"/>
      <c r="E47" s="858"/>
      <c r="F47" s="859"/>
      <c r="G47" s="857"/>
      <c r="H47" s="858"/>
      <c r="I47" s="858"/>
      <c r="J47" s="858"/>
      <c r="K47" s="859"/>
    </row>
    <row r="48" spans="1:11" ht="15.75" hidden="1" thickBot="1" x14ac:dyDescent="0.3">
      <c r="A48" s="857"/>
      <c r="B48" s="858"/>
      <c r="C48" s="858"/>
      <c r="D48" s="858"/>
      <c r="E48" s="858"/>
      <c r="F48" s="859"/>
      <c r="G48" s="857"/>
      <c r="H48" s="858"/>
      <c r="I48" s="858"/>
      <c r="J48" s="858"/>
      <c r="K48" s="859"/>
    </row>
    <row r="49" spans="1:11" ht="15.75" hidden="1" thickBot="1" x14ac:dyDescent="0.3">
      <c r="A49" s="857"/>
      <c r="B49" s="858"/>
      <c r="C49" s="858"/>
      <c r="D49" s="858"/>
      <c r="E49" s="858"/>
      <c r="F49" s="859"/>
      <c r="G49" s="857"/>
      <c r="H49" s="858"/>
      <c r="I49" s="858"/>
      <c r="J49" s="858"/>
      <c r="K49" s="859"/>
    </row>
    <row r="50" spans="1:11" ht="15.75" hidden="1" thickBot="1" x14ac:dyDescent="0.3">
      <c r="A50" s="857"/>
      <c r="B50" s="858"/>
      <c r="C50" s="858"/>
      <c r="D50" s="858"/>
      <c r="E50" s="858"/>
      <c r="F50" s="859"/>
      <c r="G50" s="857"/>
      <c r="H50" s="858"/>
      <c r="I50" s="858"/>
      <c r="J50" s="858"/>
      <c r="K50" s="859"/>
    </row>
    <row r="51" spans="1:11" ht="15.75" hidden="1" thickBot="1" x14ac:dyDescent="0.3">
      <c r="A51" s="857"/>
      <c r="B51" s="858"/>
      <c r="C51" s="858"/>
      <c r="D51" s="858"/>
      <c r="E51" s="858"/>
      <c r="F51" s="859"/>
      <c r="G51" s="857"/>
      <c r="H51" s="858"/>
      <c r="I51" s="858"/>
      <c r="J51" s="858"/>
      <c r="K51" s="859"/>
    </row>
    <row r="52" spans="1:11" ht="15.75" hidden="1" thickBot="1" x14ac:dyDescent="0.3">
      <c r="A52" s="1003" t="s">
        <v>531</v>
      </c>
      <c r="B52" s="1004"/>
      <c r="C52" s="1004"/>
      <c r="D52" s="1004"/>
      <c r="E52" s="1004"/>
      <c r="F52" s="1005"/>
      <c r="G52" s="1003" t="s">
        <v>539</v>
      </c>
      <c r="H52" s="1004"/>
      <c r="I52" s="1004"/>
      <c r="J52" s="1004"/>
      <c r="K52" s="1005"/>
    </row>
    <row r="53" spans="1:11" ht="15.75" hidden="1" thickBot="1" x14ac:dyDescent="0.3">
      <c r="A53" s="1006"/>
      <c r="B53" s="1007"/>
      <c r="C53" s="1007"/>
      <c r="D53" s="1007"/>
      <c r="E53" s="1007"/>
      <c r="F53" s="1008"/>
      <c r="G53" s="1006"/>
      <c r="H53" s="1007"/>
      <c r="I53" s="1007"/>
      <c r="J53" s="1007"/>
      <c r="K53" s="1008"/>
    </row>
    <row r="54" spans="1:11" ht="15.75" hidden="1" thickBot="1" x14ac:dyDescent="0.3">
      <c r="A54" s="857"/>
      <c r="B54" s="858"/>
      <c r="C54" s="858"/>
      <c r="D54" s="858"/>
      <c r="E54" s="858"/>
      <c r="F54" s="859"/>
      <c r="G54" s="857" t="s">
        <v>454</v>
      </c>
      <c r="H54" s="858"/>
      <c r="I54" s="858"/>
      <c r="J54" s="858"/>
      <c r="K54" s="859"/>
    </row>
    <row r="55" spans="1:11" ht="15.75" hidden="1" thickBot="1" x14ac:dyDescent="0.3">
      <c r="A55" s="857"/>
      <c r="B55" s="858"/>
      <c r="C55" s="858"/>
      <c r="D55" s="858"/>
      <c r="E55" s="858"/>
      <c r="F55" s="859"/>
      <c r="G55" s="857"/>
      <c r="H55" s="858"/>
      <c r="I55" s="858"/>
      <c r="J55" s="858"/>
      <c r="K55" s="859"/>
    </row>
    <row r="56" spans="1:11" ht="15.75" hidden="1" thickBot="1" x14ac:dyDescent="0.3">
      <c r="A56" s="857"/>
      <c r="B56" s="858"/>
      <c r="C56" s="858"/>
      <c r="D56" s="858"/>
      <c r="E56" s="858"/>
      <c r="F56" s="859"/>
      <c r="G56" s="857"/>
      <c r="H56" s="858"/>
      <c r="I56" s="858"/>
      <c r="J56" s="858"/>
      <c r="K56" s="859"/>
    </row>
    <row r="57" spans="1:11" ht="15.75" hidden="1" thickBot="1" x14ac:dyDescent="0.3">
      <c r="A57" s="857"/>
      <c r="B57" s="858"/>
      <c r="C57" s="858"/>
      <c r="D57" s="858"/>
      <c r="E57" s="858"/>
      <c r="F57" s="859"/>
      <c r="G57" s="857"/>
      <c r="H57" s="858"/>
      <c r="I57" s="858"/>
      <c r="J57" s="858"/>
      <c r="K57" s="859"/>
    </row>
    <row r="58" spans="1:11" ht="15.75" hidden="1" thickBot="1" x14ac:dyDescent="0.3">
      <c r="A58" s="857"/>
      <c r="B58" s="858"/>
      <c r="C58" s="858"/>
      <c r="D58" s="858"/>
      <c r="E58" s="858"/>
      <c r="F58" s="859"/>
      <c r="G58" s="857"/>
      <c r="H58" s="858"/>
      <c r="I58" s="858"/>
      <c r="J58" s="858"/>
      <c r="K58" s="859"/>
    </row>
    <row r="59" spans="1:11" ht="15.75" hidden="1" thickBot="1" x14ac:dyDescent="0.3">
      <c r="A59" s="857"/>
      <c r="B59" s="858"/>
      <c r="C59" s="858"/>
      <c r="D59" s="858"/>
      <c r="E59" s="858"/>
      <c r="F59" s="859"/>
      <c r="G59" s="857"/>
      <c r="H59" s="858"/>
      <c r="I59" s="858"/>
      <c r="J59" s="858"/>
      <c r="K59" s="859"/>
    </row>
    <row r="60" spans="1:11" ht="15.75" hidden="1" thickBot="1" x14ac:dyDescent="0.3">
      <c r="A60" s="857"/>
      <c r="B60" s="858"/>
      <c r="C60" s="858"/>
      <c r="D60" s="858"/>
      <c r="E60" s="858"/>
      <c r="F60" s="859"/>
      <c r="G60" s="857"/>
      <c r="H60" s="858"/>
      <c r="I60" s="858"/>
      <c r="J60" s="858"/>
      <c r="K60" s="859"/>
    </row>
    <row r="61" spans="1:11" ht="15.75" hidden="1" thickBot="1" x14ac:dyDescent="0.3">
      <c r="A61" s="857"/>
      <c r="B61" s="858"/>
      <c r="C61" s="858"/>
      <c r="D61" s="858"/>
      <c r="E61" s="858"/>
      <c r="F61" s="859"/>
      <c r="G61" s="857"/>
      <c r="H61" s="858"/>
      <c r="I61" s="858"/>
      <c r="J61" s="858"/>
      <c r="K61" s="859"/>
    </row>
    <row r="62" spans="1:11" ht="15.75" hidden="1" thickBot="1" x14ac:dyDescent="0.3">
      <c r="A62" s="857"/>
      <c r="B62" s="858"/>
      <c r="C62" s="858"/>
      <c r="D62" s="858"/>
      <c r="E62" s="858"/>
      <c r="F62" s="859"/>
      <c r="G62" s="857"/>
      <c r="H62" s="858"/>
      <c r="I62" s="858"/>
      <c r="J62" s="858"/>
      <c r="K62" s="859"/>
    </row>
    <row r="63" spans="1:11" ht="15.75" hidden="1" thickBot="1" x14ac:dyDescent="0.3">
      <c r="A63" s="857"/>
      <c r="B63" s="858"/>
      <c r="C63" s="858"/>
      <c r="D63" s="858"/>
      <c r="E63" s="858"/>
      <c r="F63" s="859"/>
      <c r="G63" s="857"/>
      <c r="H63" s="858"/>
      <c r="I63" s="858"/>
      <c r="J63" s="858"/>
      <c r="K63" s="859"/>
    </row>
    <row r="64" spans="1:11" ht="14.25" hidden="1" customHeight="1" x14ac:dyDescent="0.25">
      <c r="A64" s="857"/>
      <c r="B64" s="858"/>
      <c r="C64" s="858"/>
      <c r="D64" s="858"/>
      <c r="E64" s="858"/>
      <c r="F64" s="859"/>
      <c r="G64" s="857"/>
      <c r="H64" s="858"/>
      <c r="I64" s="858"/>
      <c r="J64" s="858"/>
      <c r="K64" s="859"/>
    </row>
    <row r="65" spans="1:11" ht="19.5" hidden="1" customHeight="1" x14ac:dyDescent="0.25">
      <c r="A65" s="857"/>
      <c r="B65" s="858"/>
      <c r="C65" s="858"/>
      <c r="D65" s="858"/>
      <c r="E65" s="858"/>
      <c r="F65" s="859"/>
      <c r="G65" s="857"/>
      <c r="H65" s="858"/>
      <c r="I65" s="858"/>
      <c r="J65" s="858"/>
      <c r="K65" s="859"/>
    </row>
    <row r="66" spans="1:11" ht="15.75" hidden="1" thickBot="1" x14ac:dyDescent="0.3">
      <c r="A66" s="857"/>
      <c r="B66" s="858"/>
      <c r="C66" s="858"/>
      <c r="D66" s="858"/>
      <c r="E66" s="858"/>
      <c r="F66" s="859"/>
      <c r="G66" s="857"/>
      <c r="H66" s="858"/>
      <c r="I66" s="858"/>
      <c r="J66" s="858"/>
      <c r="K66" s="859"/>
    </row>
    <row r="67" spans="1:11" ht="15.75" hidden="1" thickBot="1" x14ac:dyDescent="0.3">
      <c r="A67" s="857"/>
      <c r="B67" s="858"/>
      <c r="C67" s="858"/>
      <c r="D67" s="858"/>
      <c r="E67" s="858"/>
      <c r="F67" s="859"/>
      <c r="G67" s="857"/>
      <c r="H67" s="858"/>
      <c r="I67" s="858"/>
      <c r="J67" s="858"/>
      <c r="K67" s="859"/>
    </row>
    <row r="68" spans="1:11" ht="15.75" hidden="1" thickBot="1" x14ac:dyDescent="0.3">
      <c r="A68" s="997" t="s">
        <v>610</v>
      </c>
      <c r="B68" s="998"/>
      <c r="C68" s="998"/>
      <c r="D68" s="998"/>
      <c r="E68" s="998"/>
      <c r="F68" s="999"/>
      <c r="G68" s="1003" t="s">
        <v>611</v>
      </c>
      <c r="H68" s="1004"/>
      <c r="I68" s="1004"/>
      <c r="J68" s="1004"/>
      <c r="K68" s="1005"/>
    </row>
    <row r="69" spans="1:11" ht="15.75" hidden="1" thickBot="1" x14ac:dyDescent="0.3">
      <c r="A69" s="1000"/>
      <c r="B69" s="1001"/>
      <c r="C69" s="1001"/>
      <c r="D69" s="1001"/>
      <c r="E69" s="1001"/>
      <c r="F69" s="1002"/>
      <c r="G69" s="1006"/>
      <c r="H69" s="1007"/>
      <c r="I69" s="1007"/>
      <c r="J69" s="1007"/>
      <c r="K69" s="1008"/>
    </row>
    <row r="70" spans="1:11" x14ac:dyDescent="0.25">
      <c r="A70" s="866" t="s">
        <v>502</v>
      </c>
      <c r="B70" s="867"/>
      <c r="C70" s="867"/>
      <c r="D70" s="867"/>
      <c r="E70" s="867"/>
      <c r="F70" s="868"/>
      <c r="G70" s="866" t="s">
        <v>503</v>
      </c>
      <c r="H70" s="867"/>
      <c r="I70" s="867"/>
      <c r="J70" s="867"/>
      <c r="K70" s="868"/>
    </row>
    <row r="71" spans="1:11" x14ac:dyDescent="0.25">
      <c r="A71" s="857"/>
      <c r="B71" s="858"/>
      <c r="C71" s="858"/>
      <c r="D71" s="858"/>
      <c r="E71" s="858"/>
      <c r="F71" s="859"/>
      <c r="G71" s="857"/>
      <c r="H71" s="858"/>
      <c r="I71" s="858"/>
      <c r="J71" s="858"/>
      <c r="K71" s="859"/>
    </row>
    <row r="72" spans="1:11" x14ac:dyDescent="0.25">
      <c r="A72" s="857"/>
      <c r="B72" s="858"/>
      <c r="C72" s="858"/>
      <c r="D72" s="858"/>
      <c r="E72" s="858"/>
      <c r="F72" s="859"/>
      <c r="G72" s="857"/>
      <c r="H72" s="858"/>
      <c r="I72" s="858"/>
      <c r="J72" s="858"/>
      <c r="K72" s="859"/>
    </row>
    <row r="73" spans="1:11" x14ac:dyDescent="0.25">
      <c r="A73" s="857"/>
      <c r="B73" s="858"/>
      <c r="C73" s="858"/>
      <c r="D73" s="858"/>
      <c r="E73" s="858"/>
      <c r="F73" s="859"/>
      <c r="G73" s="857"/>
      <c r="H73" s="858"/>
      <c r="I73" s="858"/>
      <c r="J73" s="858"/>
      <c r="K73" s="859"/>
    </row>
    <row r="74" spans="1:11" x14ac:dyDescent="0.25">
      <c r="A74" s="857"/>
      <c r="B74" s="858"/>
      <c r="C74" s="858"/>
      <c r="D74" s="858"/>
      <c r="E74" s="858"/>
      <c r="F74" s="859"/>
      <c r="G74" s="857"/>
      <c r="H74" s="858"/>
      <c r="I74" s="858"/>
      <c r="J74" s="858"/>
      <c r="K74" s="859"/>
    </row>
    <row r="75" spans="1:11" x14ac:dyDescent="0.25">
      <c r="A75" s="857"/>
      <c r="B75" s="858"/>
      <c r="C75" s="858"/>
      <c r="D75" s="858"/>
      <c r="E75" s="858"/>
      <c r="F75" s="859"/>
      <c r="G75" s="857"/>
      <c r="H75" s="858"/>
      <c r="I75" s="858"/>
      <c r="J75" s="858"/>
      <c r="K75" s="859"/>
    </row>
    <row r="76" spans="1:11" x14ac:dyDescent="0.25">
      <c r="A76" s="857"/>
      <c r="B76" s="858"/>
      <c r="C76" s="858"/>
      <c r="D76" s="858"/>
      <c r="E76" s="858"/>
      <c r="F76" s="859"/>
      <c r="G76" s="857"/>
      <c r="H76" s="858"/>
      <c r="I76" s="858"/>
      <c r="J76" s="858"/>
      <c r="K76" s="859"/>
    </row>
    <row r="77" spans="1:11" x14ac:dyDescent="0.25">
      <c r="A77" s="857"/>
      <c r="B77" s="858"/>
      <c r="C77" s="858"/>
      <c r="D77" s="858"/>
      <c r="E77" s="858"/>
      <c r="F77" s="859"/>
      <c r="G77" s="857"/>
      <c r="H77" s="858"/>
      <c r="I77" s="858"/>
      <c r="J77" s="858"/>
      <c r="K77" s="859"/>
    </row>
    <row r="78" spans="1:11" x14ac:dyDescent="0.25">
      <c r="A78" s="857"/>
      <c r="B78" s="858"/>
      <c r="C78" s="858"/>
      <c r="D78" s="858"/>
      <c r="E78" s="858"/>
      <c r="F78" s="859"/>
      <c r="G78" s="857"/>
      <c r="H78" s="858"/>
      <c r="I78" s="858"/>
      <c r="J78" s="858"/>
      <c r="K78" s="859"/>
    </row>
    <row r="79" spans="1:11" x14ac:dyDescent="0.25">
      <c r="A79" s="857"/>
      <c r="B79" s="858"/>
      <c r="C79" s="858"/>
      <c r="D79" s="858"/>
      <c r="E79" s="858"/>
      <c r="F79" s="859"/>
      <c r="G79" s="857"/>
      <c r="H79" s="858"/>
      <c r="I79" s="858"/>
      <c r="J79" s="858"/>
      <c r="K79" s="859"/>
    </row>
    <row r="80" spans="1:11" x14ac:dyDescent="0.25">
      <c r="A80" s="857"/>
      <c r="B80" s="858"/>
      <c r="C80" s="858"/>
      <c r="D80" s="858"/>
      <c r="E80" s="858"/>
      <c r="F80" s="859"/>
      <c r="G80" s="857"/>
      <c r="H80" s="858"/>
      <c r="I80" s="858"/>
      <c r="J80" s="858"/>
      <c r="K80" s="859"/>
    </row>
    <row r="81" spans="1:11" x14ac:dyDescent="0.25">
      <c r="A81" s="857"/>
      <c r="B81" s="858"/>
      <c r="C81" s="858"/>
      <c r="D81" s="858"/>
      <c r="E81" s="858"/>
      <c r="F81" s="859"/>
      <c r="G81" s="857"/>
      <c r="H81" s="858"/>
      <c r="I81" s="858"/>
      <c r="J81" s="858"/>
      <c r="K81" s="859"/>
    </row>
    <row r="82" spans="1:11" x14ac:dyDescent="0.25">
      <c r="A82" s="857"/>
      <c r="B82" s="858"/>
      <c r="C82" s="858"/>
      <c r="D82" s="858"/>
      <c r="E82" s="858"/>
      <c r="F82" s="859"/>
      <c r="G82" s="857"/>
      <c r="H82" s="858"/>
      <c r="I82" s="858"/>
      <c r="J82" s="858"/>
      <c r="K82" s="859"/>
    </row>
    <row r="83" spans="1:11" ht="15.75" thickBot="1" x14ac:dyDescent="0.3">
      <c r="A83" s="857"/>
      <c r="B83" s="858"/>
      <c r="C83" s="858"/>
      <c r="D83" s="858"/>
      <c r="E83" s="858"/>
      <c r="F83" s="859"/>
      <c r="G83" s="857"/>
      <c r="H83" s="858"/>
      <c r="I83" s="858"/>
      <c r="J83" s="858"/>
      <c r="K83" s="859"/>
    </row>
    <row r="84" spans="1:11" x14ac:dyDescent="0.25">
      <c r="A84" s="997" t="s">
        <v>1245</v>
      </c>
      <c r="B84" s="998"/>
      <c r="C84" s="998"/>
      <c r="D84" s="998"/>
      <c r="E84" s="998"/>
      <c r="F84" s="999"/>
      <c r="G84" s="1003" t="s">
        <v>1245</v>
      </c>
      <c r="H84" s="1004"/>
      <c r="I84" s="1004"/>
      <c r="J84" s="1004"/>
      <c r="K84" s="1005"/>
    </row>
    <row r="85" spans="1:11" ht="15.75" thickBot="1" x14ac:dyDescent="0.3">
      <c r="A85" s="1000"/>
      <c r="B85" s="1001"/>
      <c r="C85" s="1001"/>
      <c r="D85" s="1001"/>
      <c r="E85" s="1001"/>
      <c r="F85" s="1002"/>
      <c r="G85" s="1006"/>
      <c r="H85" s="1007"/>
      <c r="I85" s="1007"/>
      <c r="J85" s="1007"/>
      <c r="K85" s="1008"/>
    </row>
    <row r="86" spans="1:11" ht="15.75" hidden="1" thickBot="1" x14ac:dyDescent="0.3">
      <c r="A86" s="866" t="s">
        <v>504</v>
      </c>
      <c r="B86" s="867"/>
      <c r="C86" s="867"/>
      <c r="D86" s="867"/>
      <c r="E86" s="867"/>
      <c r="F86" s="868"/>
      <c r="G86" s="866" t="s">
        <v>505</v>
      </c>
      <c r="H86" s="867"/>
      <c r="I86" s="867"/>
      <c r="J86" s="867"/>
      <c r="K86" s="868"/>
    </row>
    <row r="87" spans="1:11" ht="15.75" hidden="1" thickBot="1" x14ac:dyDescent="0.3">
      <c r="A87" s="857"/>
      <c r="B87" s="858"/>
      <c r="C87" s="858"/>
      <c r="D87" s="858"/>
      <c r="E87" s="858"/>
      <c r="F87" s="859"/>
      <c r="G87" s="857"/>
      <c r="H87" s="858"/>
      <c r="I87" s="858"/>
      <c r="J87" s="858"/>
      <c r="K87" s="859"/>
    </row>
    <row r="88" spans="1:11" ht="15.75" hidden="1" thickBot="1" x14ac:dyDescent="0.3">
      <c r="A88" s="857"/>
      <c r="B88" s="858"/>
      <c r="C88" s="858"/>
      <c r="D88" s="858"/>
      <c r="E88" s="858"/>
      <c r="F88" s="859"/>
      <c r="G88" s="857"/>
      <c r="H88" s="858"/>
      <c r="I88" s="858"/>
      <c r="J88" s="858"/>
      <c r="K88" s="859"/>
    </row>
    <row r="89" spans="1:11" ht="15.75" hidden="1" thickBot="1" x14ac:dyDescent="0.3">
      <c r="A89" s="857"/>
      <c r="B89" s="858"/>
      <c r="C89" s="858"/>
      <c r="D89" s="858"/>
      <c r="E89" s="858"/>
      <c r="F89" s="859"/>
      <c r="G89" s="857"/>
      <c r="H89" s="858"/>
      <c r="I89" s="858"/>
      <c r="J89" s="858"/>
      <c r="K89" s="859"/>
    </row>
    <row r="90" spans="1:11" ht="15.75" hidden="1" thickBot="1" x14ac:dyDescent="0.3">
      <c r="A90" s="857"/>
      <c r="B90" s="858"/>
      <c r="C90" s="858"/>
      <c r="D90" s="858"/>
      <c r="E90" s="858"/>
      <c r="F90" s="859"/>
      <c r="G90" s="857"/>
      <c r="H90" s="858"/>
      <c r="I90" s="858"/>
      <c r="J90" s="858"/>
      <c r="K90" s="859"/>
    </row>
    <row r="91" spans="1:11" ht="15.75" hidden="1" thickBot="1" x14ac:dyDescent="0.3">
      <c r="A91" s="857"/>
      <c r="B91" s="858"/>
      <c r="C91" s="858"/>
      <c r="D91" s="858"/>
      <c r="E91" s="858"/>
      <c r="F91" s="859"/>
      <c r="G91" s="857"/>
      <c r="H91" s="858"/>
      <c r="I91" s="858"/>
      <c r="J91" s="858"/>
      <c r="K91" s="859"/>
    </row>
    <row r="92" spans="1:11" ht="15.75" hidden="1" thickBot="1" x14ac:dyDescent="0.3">
      <c r="A92" s="857"/>
      <c r="B92" s="858"/>
      <c r="C92" s="858"/>
      <c r="D92" s="858"/>
      <c r="E92" s="858"/>
      <c r="F92" s="859"/>
      <c r="G92" s="857"/>
      <c r="H92" s="858"/>
      <c r="I92" s="858"/>
      <c r="J92" s="858"/>
      <c r="K92" s="859"/>
    </row>
    <row r="93" spans="1:11" ht="15.75" hidden="1" thickBot="1" x14ac:dyDescent="0.3">
      <c r="A93" s="857"/>
      <c r="B93" s="858"/>
      <c r="C93" s="858"/>
      <c r="D93" s="858"/>
      <c r="E93" s="858"/>
      <c r="F93" s="859"/>
      <c r="G93" s="857"/>
      <c r="H93" s="858"/>
      <c r="I93" s="858"/>
      <c r="J93" s="858"/>
      <c r="K93" s="859"/>
    </row>
    <row r="94" spans="1:11" ht="15.75" hidden="1" thickBot="1" x14ac:dyDescent="0.3">
      <c r="A94" s="857"/>
      <c r="B94" s="858"/>
      <c r="C94" s="858"/>
      <c r="D94" s="858"/>
      <c r="E94" s="858"/>
      <c r="F94" s="859"/>
      <c r="G94" s="857"/>
      <c r="H94" s="858"/>
      <c r="I94" s="858"/>
      <c r="J94" s="858"/>
      <c r="K94" s="859"/>
    </row>
    <row r="95" spans="1:11" ht="15.75" hidden="1" thickBot="1" x14ac:dyDescent="0.3">
      <c r="A95" s="857"/>
      <c r="B95" s="858"/>
      <c r="C95" s="858"/>
      <c r="D95" s="858"/>
      <c r="E95" s="858"/>
      <c r="F95" s="859"/>
      <c r="G95" s="857"/>
      <c r="H95" s="858"/>
      <c r="I95" s="858"/>
      <c r="J95" s="858"/>
      <c r="K95" s="859"/>
    </row>
    <row r="96" spans="1:11" ht="15.75" hidden="1" thickBot="1" x14ac:dyDescent="0.3">
      <c r="A96" s="857"/>
      <c r="B96" s="858"/>
      <c r="C96" s="858"/>
      <c r="D96" s="858"/>
      <c r="E96" s="858"/>
      <c r="F96" s="859"/>
      <c r="G96" s="857"/>
      <c r="H96" s="858"/>
      <c r="I96" s="858"/>
      <c r="J96" s="858"/>
      <c r="K96" s="859"/>
    </row>
    <row r="97" spans="1:11" ht="15.75" hidden="1" thickBot="1" x14ac:dyDescent="0.3">
      <c r="A97" s="857"/>
      <c r="B97" s="858"/>
      <c r="C97" s="858"/>
      <c r="D97" s="858"/>
      <c r="E97" s="858"/>
      <c r="F97" s="859"/>
      <c r="G97" s="857"/>
      <c r="H97" s="858"/>
      <c r="I97" s="858"/>
      <c r="J97" s="858"/>
      <c r="K97" s="859"/>
    </row>
    <row r="98" spans="1:11" ht="15.75" hidden="1" thickBot="1" x14ac:dyDescent="0.3">
      <c r="A98" s="857"/>
      <c r="B98" s="858"/>
      <c r="C98" s="858"/>
      <c r="D98" s="858"/>
      <c r="E98" s="858"/>
      <c r="F98" s="859"/>
      <c r="G98" s="857"/>
      <c r="H98" s="858"/>
      <c r="I98" s="858"/>
      <c r="J98" s="858"/>
      <c r="K98" s="859"/>
    </row>
    <row r="99" spans="1:11" ht="15.75" hidden="1" thickBot="1" x14ac:dyDescent="0.3">
      <c r="A99" s="857"/>
      <c r="B99" s="858"/>
      <c r="C99" s="858"/>
      <c r="D99" s="858"/>
      <c r="E99" s="858"/>
      <c r="F99" s="859"/>
      <c r="G99" s="857"/>
      <c r="H99" s="858"/>
      <c r="I99" s="858"/>
      <c r="J99" s="858"/>
      <c r="K99" s="859"/>
    </row>
    <row r="100" spans="1:11" ht="15.75" hidden="1" thickBot="1" x14ac:dyDescent="0.3">
      <c r="A100" s="1003" t="s">
        <v>818</v>
      </c>
      <c r="B100" s="1004"/>
      <c r="C100" s="1004"/>
      <c r="D100" s="1004"/>
      <c r="E100" s="1004"/>
      <c r="F100" s="1005"/>
      <c r="G100" s="1003" t="s">
        <v>819</v>
      </c>
      <c r="H100" s="1004"/>
      <c r="I100" s="1004"/>
      <c r="J100" s="1004"/>
      <c r="K100" s="1005"/>
    </row>
    <row r="101" spans="1:11" ht="15.75" hidden="1" thickBot="1" x14ac:dyDescent="0.3">
      <c r="A101" s="1006"/>
      <c r="B101" s="1007"/>
      <c r="C101" s="1007"/>
      <c r="D101" s="1007"/>
      <c r="E101" s="1007"/>
      <c r="F101" s="1008"/>
      <c r="G101" s="1006"/>
      <c r="H101" s="1007"/>
      <c r="I101" s="1007"/>
      <c r="J101" s="1007"/>
      <c r="K101" s="1008"/>
    </row>
    <row r="102" spans="1:11" ht="15.75" hidden="1" thickBot="1" x14ac:dyDescent="0.3">
      <c r="A102" s="857" t="s">
        <v>453</v>
      </c>
      <c r="B102" s="858"/>
      <c r="C102" s="858"/>
      <c r="D102" s="858"/>
      <c r="E102" s="858"/>
      <c r="F102" s="859"/>
      <c r="G102" s="857" t="s">
        <v>454</v>
      </c>
      <c r="H102" s="858"/>
      <c r="I102" s="858"/>
      <c r="J102" s="858"/>
      <c r="K102" s="859"/>
    </row>
    <row r="103" spans="1:11" ht="15.75" hidden="1" thickBot="1" x14ac:dyDescent="0.3">
      <c r="A103" s="857"/>
      <c r="B103" s="858"/>
      <c r="C103" s="858"/>
      <c r="D103" s="858"/>
      <c r="E103" s="858"/>
      <c r="F103" s="859"/>
      <c r="G103" s="857"/>
      <c r="H103" s="858"/>
      <c r="I103" s="858"/>
      <c r="J103" s="858"/>
      <c r="K103" s="859"/>
    </row>
    <row r="104" spans="1:11" ht="15.75" hidden="1" thickBot="1" x14ac:dyDescent="0.3">
      <c r="A104" s="857"/>
      <c r="B104" s="858"/>
      <c r="C104" s="858"/>
      <c r="D104" s="858"/>
      <c r="E104" s="858"/>
      <c r="F104" s="859"/>
      <c r="G104" s="857"/>
      <c r="H104" s="858"/>
      <c r="I104" s="858"/>
      <c r="J104" s="858"/>
      <c r="K104" s="859"/>
    </row>
    <row r="105" spans="1:11" ht="15.75" hidden="1" thickBot="1" x14ac:dyDescent="0.3">
      <c r="A105" s="857"/>
      <c r="B105" s="858"/>
      <c r="C105" s="858"/>
      <c r="D105" s="858"/>
      <c r="E105" s="858"/>
      <c r="F105" s="859"/>
      <c r="G105" s="857"/>
      <c r="H105" s="858"/>
      <c r="I105" s="858"/>
      <c r="J105" s="858"/>
      <c r="K105" s="859"/>
    </row>
    <row r="106" spans="1:11" ht="15.75" hidden="1" thickBot="1" x14ac:dyDescent="0.3">
      <c r="A106" s="857"/>
      <c r="B106" s="858"/>
      <c r="C106" s="858"/>
      <c r="D106" s="858"/>
      <c r="E106" s="858"/>
      <c r="F106" s="859"/>
      <c r="G106" s="857"/>
      <c r="H106" s="858"/>
      <c r="I106" s="858"/>
      <c r="J106" s="858"/>
      <c r="K106" s="859"/>
    </row>
    <row r="107" spans="1:11" ht="15.75" hidden="1" thickBot="1" x14ac:dyDescent="0.3">
      <c r="A107" s="857"/>
      <c r="B107" s="858"/>
      <c r="C107" s="858"/>
      <c r="D107" s="858"/>
      <c r="E107" s="858"/>
      <c r="F107" s="859"/>
      <c r="G107" s="857"/>
      <c r="H107" s="858"/>
      <c r="I107" s="858"/>
      <c r="J107" s="858"/>
      <c r="K107" s="859"/>
    </row>
    <row r="108" spans="1:11" ht="15.75" hidden="1" thickBot="1" x14ac:dyDescent="0.3">
      <c r="A108" s="857"/>
      <c r="B108" s="858"/>
      <c r="C108" s="858"/>
      <c r="D108" s="858"/>
      <c r="E108" s="858"/>
      <c r="F108" s="859"/>
      <c r="G108" s="857"/>
      <c r="H108" s="858"/>
      <c r="I108" s="858"/>
      <c r="J108" s="858"/>
      <c r="K108" s="859"/>
    </row>
    <row r="109" spans="1:11" ht="15.75" hidden="1" thickBot="1" x14ac:dyDescent="0.3">
      <c r="A109" s="857"/>
      <c r="B109" s="858"/>
      <c r="C109" s="858"/>
      <c r="D109" s="858"/>
      <c r="E109" s="858"/>
      <c r="F109" s="859"/>
      <c r="G109" s="857"/>
      <c r="H109" s="858"/>
      <c r="I109" s="858"/>
      <c r="J109" s="858"/>
      <c r="K109" s="859"/>
    </row>
    <row r="110" spans="1:11" ht="15.75" hidden="1" thickBot="1" x14ac:dyDescent="0.3">
      <c r="A110" s="857"/>
      <c r="B110" s="858"/>
      <c r="C110" s="858"/>
      <c r="D110" s="858"/>
      <c r="E110" s="858"/>
      <c r="F110" s="859"/>
      <c r="G110" s="857"/>
      <c r="H110" s="858"/>
      <c r="I110" s="858"/>
      <c r="J110" s="858"/>
      <c r="K110" s="859"/>
    </row>
    <row r="111" spans="1:11" ht="15.75" hidden="1" thickBot="1" x14ac:dyDescent="0.3">
      <c r="A111" s="857"/>
      <c r="B111" s="858"/>
      <c r="C111" s="858"/>
      <c r="D111" s="858"/>
      <c r="E111" s="858"/>
      <c r="F111" s="859"/>
      <c r="G111" s="857"/>
      <c r="H111" s="858"/>
      <c r="I111" s="858"/>
      <c r="J111" s="858"/>
      <c r="K111" s="859"/>
    </row>
    <row r="112" spans="1:11" ht="15.75" hidden="1" thickBot="1" x14ac:dyDescent="0.3">
      <c r="A112" s="857"/>
      <c r="B112" s="858"/>
      <c r="C112" s="858"/>
      <c r="D112" s="858"/>
      <c r="E112" s="858"/>
      <c r="F112" s="859"/>
      <c r="G112" s="857"/>
      <c r="H112" s="858"/>
      <c r="I112" s="858"/>
      <c r="J112" s="858"/>
      <c r="K112" s="859"/>
    </row>
    <row r="113" spans="1:11" ht="15.75" hidden="1" thickBot="1" x14ac:dyDescent="0.3">
      <c r="A113" s="857"/>
      <c r="B113" s="858"/>
      <c r="C113" s="858"/>
      <c r="D113" s="858"/>
      <c r="E113" s="858"/>
      <c r="F113" s="859"/>
      <c r="G113" s="857"/>
      <c r="H113" s="858"/>
      <c r="I113" s="858"/>
      <c r="J113" s="858"/>
      <c r="K113" s="859"/>
    </row>
    <row r="114" spans="1:11" ht="15.75" hidden="1" thickBot="1" x14ac:dyDescent="0.3">
      <c r="A114" s="857"/>
      <c r="B114" s="858"/>
      <c r="C114" s="858"/>
      <c r="D114" s="858"/>
      <c r="E114" s="858"/>
      <c r="F114" s="859"/>
      <c r="G114" s="857"/>
      <c r="H114" s="858"/>
      <c r="I114" s="858"/>
      <c r="J114" s="858"/>
      <c r="K114" s="859"/>
    </row>
    <row r="115" spans="1:11" ht="15.75" hidden="1" thickBot="1" x14ac:dyDescent="0.3">
      <c r="A115" s="857"/>
      <c r="B115" s="858"/>
      <c r="C115" s="858"/>
      <c r="D115" s="858"/>
      <c r="E115" s="858"/>
      <c r="F115" s="859"/>
      <c r="G115" s="857"/>
      <c r="H115" s="858"/>
      <c r="I115" s="858"/>
      <c r="J115" s="858"/>
      <c r="K115" s="859"/>
    </row>
    <row r="116" spans="1:11" ht="15.75" hidden="1" thickBot="1" x14ac:dyDescent="0.3">
      <c r="A116" s="997" t="s">
        <v>608</v>
      </c>
      <c r="B116" s="998"/>
      <c r="C116" s="998"/>
      <c r="D116" s="998"/>
      <c r="E116" s="998"/>
      <c r="F116" s="999"/>
      <c r="G116" s="1003" t="s">
        <v>609</v>
      </c>
      <c r="H116" s="1004"/>
      <c r="I116" s="1004"/>
      <c r="J116" s="1004"/>
      <c r="K116" s="1005"/>
    </row>
    <row r="117" spans="1:11" ht="15.75" hidden="1" thickBot="1" x14ac:dyDescent="0.3">
      <c r="A117" s="1000"/>
      <c r="B117" s="1001"/>
      <c r="C117" s="1001"/>
      <c r="D117" s="1001"/>
      <c r="E117" s="1001"/>
      <c r="F117" s="1002"/>
      <c r="G117" s="1006"/>
      <c r="H117" s="1007"/>
      <c r="I117" s="1007"/>
      <c r="J117" s="1007"/>
      <c r="K117" s="1008"/>
    </row>
    <row r="118" spans="1:11" ht="15.75" hidden="1" thickBot="1" x14ac:dyDescent="0.3">
      <c r="A118" s="857" t="s">
        <v>453</v>
      </c>
      <c r="B118" s="858"/>
      <c r="C118" s="858"/>
      <c r="D118" s="858"/>
      <c r="E118" s="858"/>
      <c r="F118" s="859"/>
      <c r="G118" s="857" t="s">
        <v>454</v>
      </c>
      <c r="H118" s="858"/>
      <c r="I118" s="858"/>
      <c r="J118" s="858"/>
      <c r="K118" s="859"/>
    </row>
    <row r="119" spans="1:11" ht="15.75" hidden="1" thickBot="1" x14ac:dyDescent="0.3">
      <c r="A119" s="857"/>
      <c r="B119" s="858"/>
      <c r="C119" s="858"/>
      <c r="D119" s="858"/>
      <c r="E119" s="858"/>
      <c r="F119" s="859"/>
      <c r="G119" s="857"/>
      <c r="H119" s="858"/>
      <c r="I119" s="858"/>
      <c r="J119" s="858"/>
      <c r="K119" s="859"/>
    </row>
    <row r="120" spans="1:11" ht="15.75" hidden="1" thickBot="1" x14ac:dyDescent="0.3">
      <c r="A120" s="857"/>
      <c r="B120" s="858"/>
      <c r="C120" s="858"/>
      <c r="D120" s="858"/>
      <c r="E120" s="858"/>
      <c r="F120" s="859"/>
      <c r="G120" s="857"/>
      <c r="H120" s="858"/>
      <c r="I120" s="858"/>
      <c r="J120" s="858"/>
      <c r="K120" s="859"/>
    </row>
    <row r="121" spans="1:11" ht="15.75" hidden="1" thickBot="1" x14ac:dyDescent="0.3">
      <c r="A121" s="857"/>
      <c r="B121" s="858"/>
      <c r="C121" s="858"/>
      <c r="D121" s="858"/>
      <c r="E121" s="858"/>
      <c r="F121" s="859"/>
      <c r="G121" s="857"/>
      <c r="H121" s="858"/>
      <c r="I121" s="858"/>
      <c r="J121" s="858"/>
      <c r="K121" s="859"/>
    </row>
    <row r="122" spans="1:11" ht="15.75" hidden="1" thickBot="1" x14ac:dyDescent="0.3">
      <c r="A122" s="857"/>
      <c r="B122" s="858"/>
      <c r="C122" s="858"/>
      <c r="D122" s="858"/>
      <c r="E122" s="858"/>
      <c r="F122" s="859"/>
      <c r="G122" s="857"/>
      <c r="H122" s="858"/>
      <c r="I122" s="858"/>
      <c r="J122" s="858"/>
      <c r="K122" s="859"/>
    </row>
    <row r="123" spans="1:11" ht="15.75" hidden="1" thickBot="1" x14ac:dyDescent="0.3">
      <c r="A123" s="857"/>
      <c r="B123" s="858"/>
      <c r="C123" s="858"/>
      <c r="D123" s="858"/>
      <c r="E123" s="858"/>
      <c r="F123" s="859"/>
      <c r="G123" s="857"/>
      <c r="H123" s="858"/>
      <c r="I123" s="858"/>
      <c r="J123" s="858"/>
      <c r="K123" s="859"/>
    </row>
    <row r="124" spans="1:11" ht="15.75" hidden="1" thickBot="1" x14ac:dyDescent="0.3">
      <c r="A124" s="857"/>
      <c r="B124" s="858"/>
      <c r="C124" s="858"/>
      <c r="D124" s="858"/>
      <c r="E124" s="858"/>
      <c r="F124" s="859"/>
      <c r="G124" s="857"/>
      <c r="H124" s="858"/>
      <c r="I124" s="858"/>
      <c r="J124" s="858"/>
      <c r="K124" s="859"/>
    </row>
    <row r="125" spans="1:11" ht="15.75" hidden="1" thickBot="1" x14ac:dyDescent="0.3">
      <c r="A125" s="857"/>
      <c r="B125" s="858"/>
      <c r="C125" s="858"/>
      <c r="D125" s="858"/>
      <c r="E125" s="858"/>
      <c r="F125" s="859"/>
      <c r="G125" s="857"/>
      <c r="H125" s="858"/>
      <c r="I125" s="858"/>
      <c r="J125" s="858"/>
      <c r="K125" s="859"/>
    </row>
    <row r="126" spans="1:11" ht="15.75" hidden="1" thickBot="1" x14ac:dyDescent="0.3">
      <c r="A126" s="857"/>
      <c r="B126" s="858"/>
      <c r="C126" s="858"/>
      <c r="D126" s="858"/>
      <c r="E126" s="858"/>
      <c r="F126" s="859"/>
      <c r="G126" s="857"/>
      <c r="H126" s="858"/>
      <c r="I126" s="858"/>
      <c r="J126" s="858"/>
      <c r="K126" s="859"/>
    </row>
    <row r="127" spans="1:11" ht="15.75" hidden="1" thickBot="1" x14ac:dyDescent="0.3">
      <c r="A127" s="857"/>
      <c r="B127" s="858"/>
      <c r="C127" s="858"/>
      <c r="D127" s="858"/>
      <c r="E127" s="858"/>
      <c r="F127" s="859"/>
      <c r="G127" s="857"/>
      <c r="H127" s="858"/>
      <c r="I127" s="858"/>
      <c r="J127" s="858"/>
      <c r="K127" s="859"/>
    </row>
    <row r="128" spans="1:11" ht="15.75" hidden="1" thickBot="1" x14ac:dyDescent="0.3">
      <c r="A128" s="857"/>
      <c r="B128" s="858"/>
      <c r="C128" s="858"/>
      <c r="D128" s="858"/>
      <c r="E128" s="858"/>
      <c r="F128" s="859"/>
      <c r="G128" s="857"/>
      <c r="H128" s="858"/>
      <c r="I128" s="858"/>
      <c r="J128" s="858"/>
      <c r="K128" s="859"/>
    </row>
    <row r="129" spans="1:11" ht="15.75" hidden="1" thickBot="1" x14ac:dyDescent="0.3">
      <c r="A129" s="857"/>
      <c r="B129" s="858"/>
      <c r="C129" s="858"/>
      <c r="D129" s="858"/>
      <c r="E129" s="858"/>
      <c r="F129" s="859"/>
      <c r="G129" s="857"/>
      <c r="H129" s="858"/>
      <c r="I129" s="858"/>
      <c r="J129" s="858"/>
      <c r="K129" s="859"/>
    </row>
    <row r="130" spans="1:11" ht="15.75" hidden="1" thickBot="1" x14ac:dyDescent="0.3">
      <c r="A130" s="857"/>
      <c r="B130" s="858"/>
      <c r="C130" s="858"/>
      <c r="D130" s="858"/>
      <c r="E130" s="858"/>
      <c r="F130" s="859"/>
      <c r="G130" s="857"/>
      <c r="H130" s="858"/>
      <c r="I130" s="858"/>
      <c r="J130" s="858"/>
      <c r="K130" s="859"/>
    </row>
    <row r="131" spans="1:11" ht="15.75" hidden="1" thickBot="1" x14ac:dyDescent="0.3">
      <c r="A131" s="857"/>
      <c r="B131" s="858"/>
      <c r="C131" s="858"/>
      <c r="D131" s="858"/>
      <c r="E131" s="858"/>
      <c r="F131" s="859"/>
      <c r="G131" s="857"/>
      <c r="H131" s="858"/>
      <c r="I131" s="858"/>
      <c r="J131" s="858"/>
      <c r="K131" s="859"/>
    </row>
    <row r="132" spans="1:11" ht="15.75" hidden="1" thickBot="1" x14ac:dyDescent="0.3">
      <c r="A132" s="997" t="s">
        <v>1072</v>
      </c>
      <c r="B132" s="998"/>
      <c r="C132" s="998"/>
      <c r="D132" s="998"/>
      <c r="E132" s="998"/>
      <c r="F132" s="999"/>
      <c r="G132" s="1003" t="s">
        <v>1073</v>
      </c>
      <c r="H132" s="1004"/>
      <c r="I132" s="1004"/>
      <c r="J132" s="1004"/>
      <c r="K132" s="1005"/>
    </row>
    <row r="133" spans="1:11" ht="15.75" hidden="1" thickBot="1" x14ac:dyDescent="0.3">
      <c r="A133" s="1000"/>
      <c r="B133" s="1001"/>
      <c r="C133" s="1001"/>
      <c r="D133" s="1001"/>
      <c r="E133" s="1001"/>
      <c r="F133" s="1002"/>
      <c r="G133" s="1006"/>
      <c r="H133" s="1007"/>
      <c r="I133" s="1007"/>
      <c r="J133" s="1007"/>
      <c r="K133" s="1008"/>
    </row>
    <row r="134" spans="1:11" x14ac:dyDescent="0.25">
      <c r="A134" s="866" t="s">
        <v>502</v>
      </c>
      <c r="B134" s="867"/>
      <c r="C134" s="867"/>
      <c r="D134" s="867"/>
      <c r="E134" s="867"/>
      <c r="F134" s="868"/>
      <c r="G134" s="866" t="s">
        <v>503</v>
      </c>
      <c r="H134" s="867"/>
      <c r="I134" s="867"/>
      <c r="J134" s="867"/>
      <c r="K134" s="868"/>
    </row>
    <row r="135" spans="1:11" x14ac:dyDescent="0.25">
      <c r="A135" s="857"/>
      <c r="B135" s="858"/>
      <c r="C135" s="858"/>
      <c r="D135" s="858"/>
      <c r="E135" s="858"/>
      <c r="F135" s="859"/>
      <c r="G135" s="857"/>
      <c r="H135" s="858"/>
      <c r="I135" s="858"/>
      <c r="J135" s="858"/>
      <c r="K135" s="859"/>
    </row>
    <row r="136" spans="1:11" x14ac:dyDescent="0.25">
      <c r="A136" s="857"/>
      <c r="B136" s="858"/>
      <c r="C136" s="858"/>
      <c r="D136" s="858"/>
      <c r="E136" s="858"/>
      <c r="F136" s="859"/>
      <c r="G136" s="857"/>
      <c r="H136" s="858"/>
      <c r="I136" s="858"/>
      <c r="J136" s="858"/>
      <c r="K136" s="859"/>
    </row>
    <row r="137" spans="1:11" x14ac:dyDescent="0.25">
      <c r="A137" s="857"/>
      <c r="B137" s="858"/>
      <c r="C137" s="858"/>
      <c r="D137" s="858"/>
      <c r="E137" s="858"/>
      <c r="F137" s="859"/>
      <c r="G137" s="857"/>
      <c r="H137" s="858"/>
      <c r="I137" s="858"/>
      <c r="J137" s="858"/>
      <c r="K137" s="859"/>
    </row>
    <row r="138" spans="1:11" x14ac:dyDescent="0.25">
      <c r="A138" s="857"/>
      <c r="B138" s="858"/>
      <c r="C138" s="858"/>
      <c r="D138" s="858"/>
      <c r="E138" s="858"/>
      <c r="F138" s="859"/>
      <c r="G138" s="857"/>
      <c r="H138" s="858"/>
      <c r="I138" s="858"/>
      <c r="J138" s="858"/>
      <c r="K138" s="859"/>
    </row>
    <row r="139" spans="1:11" x14ac:dyDescent="0.25">
      <c r="A139" s="857"/>
      <c r="B139" s="858"/>
      <c r="C139" s="858"/>
      <c r="D139" s="858"/>
      <c r="E139" s="858"/>
      <c r="F139" s="859"/>
      <c r="G139" s="857"/>
      <c r="H139" s="858"/>
      <c r="I139" s="858"/>
      <c r="J139" s="858"/>
      <c r="K139" s="859"/>
    </row>
    <row r="140" spans="1:11" x14ac:dyDescent="0.25">
      <c r="A140" s="857"/>
      <c r="B140" s="858"/>
      <c r="C140" s="858"/>
      <c r="D140" s="858"/>
      <c r="E140" s="858"/>
      <c r="F140" s="859"/>
      <c r="G140" s="857"/>
      <c r="H140" s="858"/>
      <c r="I140" s="858"/>
      <c r="J140" s="858"/>
      <c r="K140" s="859"/>
    </row>
    <row r="141" spans="1:11" x14ac:dyDescent="0.25">
      <c r="A141" s="857"/>
      <c r="B141" s="858"/>
      <c r="C141" s="858"/>
      <c r="D141" s="858"/>
      <c r="E141" s="858"/>
      <c r="F141" s="859"/>
      <c r="G141" s="857"/>
      <c r="H141" s="858"/>
      <c r="I141" s="858"/>
      <c r="J141" s="858"/>
      <c r="K141" s="859"/>
    </row>
    <row r="142" spans="1:11" x14ac:dyDescent="0.25">
      <c r="A142" s="857"/>
      <c r="B142" s="858"/>
      <c r="C142" s="858"/>
      <c r="D142" s="858"/>
      <c r="E142" s="858"/>
      <c r="F142" s="859"/>
      <c r="G142" s="857"/>
      <c r="H142" s="858"/>
      <c r="I142" s="858"/>
      <c r="J142" s="858"/>
      <c r="K142" s="859"/>
    </row>
    <row r="143" spans="1:11" x14ac:dyDescent="0.25">
      <c r="A143" s="857"/>
      <c r="B143" s="858"/>
      <c r="C143" s="858"/>
      <c r="D143" s="858"/>
      <c r="E143" s="858"/>
      <c r="F143" s="859"/>
      <c r="G143" s="857"/>
      <c r="H143" s="858"/>
      <c r="I143" s="858"/>
      <c r="J143" s="858"/>
      <c r="K143" s="859"/>
    </row>
    <row r="144" spans="1:11" x14ac:dyDescent="0.25">
      <c r="A144" s="857"/>
      <c r="B144" s="858"/>
      <c r="C144" s="858"/>
      <c r="D144" s="858"/>
      <c r="E144" s="858"/>
      <c r="F144" s="859"/>
      <c r="G144" s="857"/>
      <c r="H144" s="858"/>
      <c r="I144" s="858"/>
      <c r="J144" s="858"/>
      <c r="K144" s="859"/>
    </row>
    <row r="145" spans="1:11" x14ac:dyDescent="0.25">
      <c r="A145" s="857"/>
      <c r="B145" s="858"/>
      <c r="C145" s="858"/>
      <c r="D145" s="858"/>
      <c r="E145" s="858"/>
      <c r="F145" s="859"/>
      <c r="G145" s="857"/>
      <c r="H145" s="858"/>
      <c r="I145" s="858"/>
      <c r="J145" s="858"/>
      <c r="K145" s="859"/>
    </row>
    <row r="146" spans="1:11" x14ac:dyDescent="0.25">
      <c r="A146" s="857"/>
      <c r="B146" s="858"/>
      <c r="C146" s="858"/>
      <c r="D146" s="858"/>
      <c r="E146" s="858"/>
      <c r="F146" s="859"/>
      <c r="G146" s="857"/>
      <c r="H146" s="858"/>
      <c r="I146" s="858"/>
      <c r="J146" s="858"/>
      <c r="K146" s="859"/>
    </row>
    <row r="147" spans="1:11" ht="15.75" thickBot="1" x14ac:dyDescent="0.3">
      <c r="A147" s="857"/>
      <c r="B147" s="858"/>
      <c r="C147" s="858"/>
      <c r="D147" s="858"/>
      <c r="E147" s="858"/>
      <c r="F147" s="859"/>
      <c r="G147" s="857"/>
      <c r="H147" s="858"/>
      <c r="I147" s="858"/>
      <c r="J147" s="858"/>
      <c r="K147" s="859"/>
    </row>
    <row r="148" spans="1:11" x14ac:dyDescent="0.25">
      <c r="A148" s="997" t="s">
        <v>1246</v>
      </c>
      <c r="B148" s="998"/>
      <c r="C148" s="998"/>
      <c r="D148" s="998"/>
      <c r="E148" s="998"/>
      <c r="F148" s="999"/>
      <c r="G148" s="1003" t="s">
        <v>1247</v>
      </c>
      <c r="H148" s="1004"/>
      <c r="I148" s="1004"/>
      <c r="J148" s="1004"/>
      <c r="K148" s="1005"/>
    </row>
    <row r="149" spans="1:11" ht="15.75" thickBot="1" x14ac:dyDescent="0.3">
      <c r="A149" s="1000"/>
      <c r="B149" s="1001"/>
      <c r="C149" s="1001"/>
      <c r="D149" s="1001"/>
      <c r="E149" s="1001"/>
      <c r="F149" s="1002"/>
      <c r="G149" s="1006"/>
      <c r="H149" s="1007"/>
      <c r="I149" s="1007"/>
      <c r="J149" s="1007"/>
      <c r="K149" s="1008"/>
    </row>
    <row r="150" spans="1:11" x14ac:dyDescent="0.25">
      <c r="A150" s="866" t="s">
        <v>504</v>
      </c>
      <c r="B150" s="867"/>
      <c r="C150" s="867"/>
      <c r="D150" s="867"/>
      <c r="E150" s="867"/>
      <c r="F150" s="868"/>
      <c r="G150" s="866"/>
      <c r="H150" s="867"/>
      <c r="I150" s="867"/>
      <c r="J150" s="867"/>
      <c r="K150" s="868"/>
    </row>
    <row r="151" spans="1:11" x14ac:dyDescent="0.25">
      <c r="A151" s="857"/>
      <c r="B151" s="858"/>
      <c r="C151" s="858"/>
      <c r="D151" s="858"/>
      <c r="E151" s="858"/>
      <c r="F151" s="859"/>
      <c r="G151" s="857"/>
      <c r="H151" s="858"/>
      <c r="I151" s="858"/>
      <c r="J151" s="858"/>
      <c r="K151" s="859"/>
    </row>
    <row r="152" spans="1:11" x14ac:dyDescent="0.25">
      <c r="A152" s="857"/>
      <c r="B152" s="858"/>
      <c r="C152" s="858"/>
      <c r="D152" s="858"/>
      <c r="E152" s="858"/>
      <c r="F152" s="859"/>
      <c r="G152" s="857"/>
      <c r="H152" s="858"/>
      <c r="I152" s="858"/>
      <c r="J152" s="858"/>
      <c r="K152" s="859"/>
    </row>
    <row r="153" spans="1:11" x14ac:dyDescent="0.25">
      <c r="A153" s="857"/>
      <c r="B153" s="858"/>
      <c r="C153" s="858"/>
      <c r="D153" s="858"/>
      <c r="E153" s="858"/>
      <c r="F153" s="859"/>
      <c r="G153" s="857"/>
      <c r="H153" s="858"/>
      <c r="I153" s="858"/>
      <c r="J153" s="858"/>
      <c r="K153" s="859"/>
    </row>
    <row r="154" spans="1:11" x14ac:dyDescent="0.25">
      <c r="A154" s="857"/>
      <c r="B154" s="858"/>
      <c r="C154" s="858"/>
      <c r="D154" s="858"/>
      <c r="E154" s="858"/>
      <c r="F154" s="859"/>
      <c r="G154" s="857"/>
      <c r="H154" s="858"/>
      <c r="I154" s="858"/>
      <c r="J154" s="858"/>
      <c r="K154" s="859"/>
    </row>
    <row r="155" spans="1:11" x14ac:dyDescent="0.25">
      <c r="A155" s="857"/>
      <c r="B155" s="858"/>
      <c r="C155" s="858"/>
      <c r="D155" s="858"/>
      <c r="E155" s="858"/>
      <c r="F155" s="859"/>
      <c r="G155" s="857"/>
      <c r="H155" s="858"/>
      <c r="I155" s="858"/>
      <c r="J155" s="858"/>
      <c r="K155" s="859"/>
    </row>
    <row r="156" spans="1:11" x14ac:dyDescent="0.25">
      <c r="A156" s="857"/>
      <c r="B156" s="858"/>
      <c r="C156" s="858"/>
      <c r="D156" s="858"/>
      <c r="E156" s="858"/>
      <c r="F156" s="859"/>
      <c r="G156" s="857"/>
      <c r="H156" s="858"/>
      <c r="I156" s="858"/>
      <c r="J156" s="858"/>
      <c r="K156" s="859"/>
    </row>
    <row r="157" spans="1:11" x14ac:dyDescent="0.25">
      <c r="A157" s="857"/>
      <c r="B157" s="858"/>
      <c r="C157" s="858"/>
      <c r="D157" s="858"/>
      <c r="E157" s="858"/>
      <c r="F157" s="859"/>
      <c r="G157" s="857"/>
      <c r="H157" s="858"/>
      <c r="I157" s="858"/>
      <c r="J157" s="858"/>
      <c r="K157" s="859"/>
    </row>
    <row r="158" spans="1:11" x14ac:dyDescent="0.25">
      <c r="A158" s="857"/>
      <c r="B158" s="858"/>
      <c r="C158" s="858"/>
      <c r="D158" s="858"/>
      <c r="E158" s="858"/>
      <c r="F158" s="859"/>
      <c r="G158" s="857"/>
      <c r="H158" s="858"/>
      <c r="I158" s="858"/>
      <c r="J158" s="858"/>
      <c r="K158" s="859"/>
    </row>
    <row r="159" spans="1:11" x14ac:dyDescent="0.25">
      <c r="A159" s="857"/>
      <c r="B159" s="858"/>
      <c r="C159" s="858"/>
      <c r="D159" s="858"/>
      <c r="E159" s="858"/>
      <c r="F159" s="859"/>
      <c r="G159" s="857"/>
      <c r="H159" s="858"/>
      <c r="I159" s="858"/>
      <c r="J159" s="858"/>
      <c r="K159" s="859"/>
    </row>
    <row r="160" spans="1:11" x14ac:dyDescent="0.25">
      <c r="A160" s="857"/>
      <c r="B160" s="858"/>
      <c r="C160" s="858"/>
      <c r="D160" s="858"/>
      <c r="E160" s="858"/>
      <c r="F160" s="859"/>
      <c r="G160" s="857"/>
      <c r="H160" s="858"/>
      <c r="I160" s="858"/>
      <c r="J160" s="858"/>
      <c r="K160" s="859"/>
    </row>
    <row r="161" spans="1:11" x14ac:dyDescent="0.25">
      <c r="A161" s="857"/>
      <c r="B161" s="858"/>
      <c r="C161" s="858"/>
      <c r="D161" s="858"/>
      <c r="E161" s="858"/>
      <c r="F161" s="859"/>
      <c r="G161" s="857"/>
      <c r="H161" s="858"/>
      <c r="I161" s="858"/>
      <c r="J161" s="858"/>
      <c r="K161" s="859"/>
    </row>
    <row r="162" spans="1:11" x14ac:dyDescent="0.25">
      <c r="A162" s="857"/>
      <c r="B162" s="858"/>
      <c r="C162" s="858"/>
      <c r="D162" s="858"/>
      <c r="E162" s="858"/>
      <c r="F162" s="859"/>
      <c r="G162" s="857"/>
      <c r="H162" s="858"/>
      <c r="I162" s="858"/>
      <c r="J162" s="858"/>
      <c r="K162" s="859"/>
    </row>
    <row r="163" spans="1:11" ht="15.75" thickBot="1" x14ac:dyDescent="0.3">
      <c r="A163" s="857"/>
      <c r="B163" s="858"/>
      <c r="C163" s="858"/>
      <c r="D163" s="858"/>
      <c r="E163" s="858"/>
      <c r="F163" s="859"/>
      <c r="G163" s="857"/>
      <c r="H163" s="858"/>
      <c r="I163" s="858"/>
      <c r="J163" s="858"/>
      <c r="K163" s="859"/>
    </row>
    <row r="164" spans="1:11" x14ac:dyDescent="0.25">
      <c r="A164" s="1003" t="s">
        <v>1248</v>
      </c>
      <c r="B164" s="1004"/>
      <c r="C164" s="1004"/>
      <c r="D164" s="1004"/>
      <c r="E164" s="1004"/>
      <c r="F164" s="1005"/>
      <c r="G164" s="1003" t="s">
        <v>1249</v>
      </c>
      <c r="H164" s="1004"/>
      <c r="I164" s="1004"/>
      <c r="J164" s="1004"/>
      <c r="K164" s="1005"/>
    </row>
    <row r="165" spans="1:11" ht="15.75" thickBot="1" x14ac:dyDescent="0.3">
      <c r="A165" s="1006"/>
      <c r="B165" s="1007"/>
      <c r="C165" s="1007"/>
      <c r="D165" s="1007"/>
      <c r="E165" s="1007"/>
      <c r="F165" s="1008"/>
      <c r="G165" s="1006"/>
      <c r="H165" s="1007"/>
      <c r="I165" s="1007"/>
      <c r="J165" s="1007"/>
      <c r="K165" s="1008"/>
    </row>
    <row r="166" spans="1:11" ht="0.75" customHeight="1" thickBot="1" x14ac:dyDescent="0.3">
      <c r="A166" s="1000"/>
      <c r="B166" s="1001"/>
      <c r="C166" s="1001"/>
      <c r="D166" s="1001"/>
      <c r="E166" s="1001"/>
      <c r="F166" s="1002"/>
      <c r="G166" s="1006"/>
      <c r="H166" s="1007"/>
      <c r="I166" s="1007"/>
      <c r="J166" s="1007"/>
      <c r="K166" s="1008"/>
    </row>
    <row r="167" spans="1:11" x14ac:dyDescent="0.25">
      <c r="A167" s="866" t="s">
        <v>502</v>
      </c>
      <c r="B167" s="867"/>
      <c r="C167" s="867"/>
      <c r="D167" s="867"/>
      <c r="E167" s="867"/>
      <c r="F167" s="868"/>
      <c r="G167" s="866" t="s">
        <v>503</v>
      </c>
      <c r="H167" s="867"/>
      <c r="I167" s="867"/>
      <c r="J167" s="867"/>
      <c r="K167" s="868"/>
    </row>
    <row r="168" spans="1:11" x14ac:dyDescent="0.25">
      <c r="A168" s="857"/>
      <c r="B168" s="858"/>
      <c r="C168" s="858"/>
      <c r="D168" s="858"/>
      <c r="E168" s="858"/>
      <c r="F168" s="859"/>
      <c r="G168" s="857"/>
      <c r="H168" s="858"/>
      <c r="I168" s="858"/>
      <c r="J168" s="858"/>
      <c r="K168" s="859"/>
    </row>
    <row r="169" spans="1:11" x14ac:dyDescent="0.25">
      <c r="A169" s="857"/>
      <c r="B169" s="858"/>
      <c r="C169" s="858"/>
      <c r="D169" s="858"/>
      <c r="E169" s="858"/>
      <c r="F169" s="859"/>
      <c r="G169" s="857"/>
      <c r="H169" s="858"/>
      <c r="I169" s="858"/>
      <c r="J169" s="858"/>
      <c r="K169" s="859"/>
    </row>
    <row r="170" spans="1:11" x14ac:dyDescent="0.25">
      <c r="A170" s="857"/>
      <c r="B170" s="858"/>
      <c r="C170" s="858"/>
      <c r="D170" s="858"/>
      <c r="E170" s="858"/>
      <c r="F170" s="859"/>
      <c r="G170" s="857"/>
      <c r="H170" s="858"/>
      <c r="I170" s="858"/>
      <c r="J170" s="858"/>
      <c r="K170" s="859"/>
    </row>
    <row r="171" spans="1:11" x14ac:dyDescent="0.25">
      <c r="A171" s="857"/>
      <c r="B171" s="858"/>
      <c r="C171" s="858"/>
      <c r="D171" s="858"/>
      <c r="E171" s="858"/>
      <c r="F171" s="859"/>
      <c r="G171" s="857"/>
      <c r="H171" s="858"/>
      <c r="I171" s="858"/>
      <c r="J171" s="858"/>
      <c r="K171" s="859"/>
    </row>
    <row r="172" spans="1:11" x14ac:dyDescent="0.25">
      <c r="A172" s="857"/>
      <c r="B172" s="858"/>
      <c r="C172" s="858"/>
      <c r="D172" s="858"/>
      <c r="E172" s="858"/>
      <c r="F172" s="859"/>
      <c r="G172" s="857"/>
      <c r="H172" s="858"/>
      <c r="I172" s="858"/>
      <c r="J172" s="858"/>
      <c r="K172" s="859"/>
    </row>
    <row r="173" spans="1:11" x14ac:dyDescent="0.25">
      <c r="A173" s="857"/>
      <c r="B173" s="858"/>
      <c r="C173" s="858"/>
      <c r="D173" s="858"/>
      <c r="E173" s="858"/>
      <c r="F173" s="859"/>
      <c r="G173" s="857"/>
      <c r="H173" s="858"/>
      <c r="I173" s="858"/>
      <c r="J173" s="858"/>
      <c r="K173" s="859"/>
    </row>
    <row r="174" spans="1:11" x14ac:dyDescent="0.25">
      <c r="A174" s="857"/>
      <c r="B174" s="858"/>
      <c r="C174" s="858"/>
      <c r="D174" s="858"/>
      <c r="E174" s="858"/>
      <c r="F174" s="859"/>
      <c r="G174" s="857"/>
      <c r="H174" s="858"/>
      <c r="I174" s="858"/>
      <c r="J174" s="858"/>
      <c r="K174" s="859"/>
    </row>
    <row r="175" spans="1:11" x14ac:dyDescent="0.25">
      <c r="A175" s="857"/>
      <c r="B175" s="858"/>
      <c r="C175" s="858"/>
      <c r="D175" s="858"/>
      <c r="E175" s="858"/>
      <c r="F175" s="859"/>
      <c r="G175" s="857"/>
      <c r="H175" s="858"/>
      <c r="I175" s="858"/>
      <c r="J175" s="858"/>
      <c r="K175" s="859"/>
    </row>
    <row r="176" spans="1:11" x14ac:dyDescent="0.25">
      <c r="A176" s="857"/>
      <c r="B176" s="858"/>
      <c r="C176" s="858"/>
      <c r="D176" s="858"/>
      <c r="E176" s="858"/>
      <c r="F176" s="859"/>
      <c r="G176" s="857"/>
      <c r="H176" s="858"/>
      <c r="I176" s="858"/>
      <c r="J176" s="858"/>
      <c r="K176" s="859"/>
    </row>
    <row r="177" spans="1:11" x14ac:dyDescent="0.25">
      <c r="A177" s="857"/>
      <c r="B177" s="858"/>
      <c r="C177" s="858"/>
      <c r="D177" s="858"/>
      <c r="E177" s="858"/>
      <c r="F177" s="859"/>
      <c r="G177" s="857"/>
      <c r="H177" s="858"/>
      <c r="I177" s="858"/>
      <c r="J177" s="858"/>
      <c r="K177" s="859"/>
    </row>
    <row r="178" spans="1:11" x14ac:dyDescent="0.25">
      <c r="A178" s="857"/>
      <c r="B178" s="858"/>
      <c r="C178" s="858"/>
      <c r="D178" s="858"/>
      <c r="E178" s="858"/>
      <c r="F178" s="859"/>
      <c r="G178" s="857"/>
      <c r="H178" s="858"/>
      <c r="I178" s="858"/>
      <c r="J178" s="858"/>
      <c r="K178" s="859"/>
    </row>
    <row r="179" spans="1:11" x14ac:dyDescent="0.25">
      <c r="A179" s="857"/>
      <c r="B179" s="858"/>
      <c r="C179" s="858"/>
      <c r="D179" s="858"/>
      <c r="E179" s="858"/>
      <c r="F179" s="859"/>
      <c r="G179" s="857"/>
      <c r="H179" s="858"/>
      <c r="I179" s="858"/>
      <c r="J179" s="858"/>
      <c r="K179" s="859"/>
    </row>
    <row r="180" spans="1:11" ht="15.75" thickBot="1" x14ac:dyDescent="0.3">
      <c r="A180" s="857"/>
      <c r="B180" s="858"/>
      <c r="C180" s="858"/>
      <c r="D180" s="858"/>
      <c r="E180" s="858"/>
      <c r="F180" s="859"/>
      <c r="G180" s="857"/>
      <c r="H180" s="858"/>
      <c r="I180" s="858"/>
      <c r="J180" s="858"/>
      <c r="K180" s="859"/>
    </row>
    <row r="181" spans="1:11" x14ac:dyDescent="0.25">
      <c r="A181" s="997" t="s">
        <v>1131</v>
      </c>
      <c r="B181" s="998"/>
      <c r="C181" s="998"/>
      <c r="D181" s="998"/>
      <c r="E181" s="998"/>
      <c r="F181" s="999"/>
      <c r="G181" s="1003" t="s">
        <v>1132</v>
      </c>
      <c r="H181" s="1004"/>
      <c r="I181" s="1004"/>
      <c r="J181" s="1004"/>
      <c r="K181" s="1005"/>
    </row>
    <row r="182" spans="1:11" ht="15.75" thickBot="1" x14ac:dyDescent="0.3">
      <c r="A182" s="1000"/>
      <c r="B182" s="1001"/>
      <c r="C182" s="1001"/>
      <c r="D182" s="1001"/>
      <c r="E182" s="1001"/>
      <c r="F182" s="1002"/>
      <c r="G182" s="1006"/>
      <c r="H182" s="1007"/>
      <c r="I182" s="1007"/>
      <c r="J182" s="1007"/>
      <c r="K182" s="1008"/>
    </row>
    <row r="183" spans="1:11" ht="15" customHeight="1" x14ac:dyDescent="0.25">
      <c r="A183" s="866" t="s">
        <v>502</v>
      </c>
      <c r="B183" s="867"/>
      <c r="C183" s="867"/>
      <c r="D183" s="867"/>
      <c r="E183" s="867"/>
      <c r="F183" s="868"/>
      <c r="G183" s="866" t="s">
        <v>503</v>
      </c>
      <c r="H183" s="867"/>
      <c r="I183" s="867"/>
      <c r="J183" s="867"/>
      <c r="K183" s="868"/>
    </row>
    <row r="184" spans="1:11" ht="15" customHeight="1" x14ac:dyDescent="0.25">
      <c r="A184" s="857"/>
      <c r="B184" s="858"/>
      <c r="C184" s="858"/>
      <c r="D184" s="858"/>
      <c r="E184" s="858"/>
      <c r="F184" s="859"/>
      <c r="G184" s="857"/>
      <c r="H184" s="858"/>
      <c r="I184" s="858"/>
      <c r="J184" s="858"/>
      <c r="K184" s="859"/>
    </row>
    <row r="185" spans="1:11" ht="15" customHeight="1" x14ac:dyDescent="0.25">
      <c r="A185" s="857"/>
      <c r="B185" s="858"/>
      <c r="C185" s="858"/>
      <c r="D185" s="858"/>
      <c r="E185" s="858"/>
      <c r="F185" s="859"/>
      <c r="G185" s="857"/>
      <c r="H185" s="858"/>
      <c r="I185" s="858"/>
      <c r="J185" s="858"/>
      <c r="K185" s="859"/>
    </row>
    <row r="186" spans="1:11" ht="15" customHeight="1" x14ac:dyDescent="0.25">
      <c r="A186" s="857"/>
      <c r="B186" s="858"/>
      <c r="C186" s="858"/>
      <c r="D186" s="858"/>
      <c r="E186" s="858"/>
      <c r="F186" s="859"/>
      <c r="G186" s="857"/>
      <c r="H186" s="858"/>
      <c r="I186" s="858"/>
      <c r="J186" s="858"/>
      <c r="K186" s="859"/>
    </row>
    <row r="187" spans="1:11" ht="15" customHeight="1" x14ac:dyDescent="0.25">
      <c r="A187" s="857"/>
      <c r="B187" s="858"/>
      <c r="C187" s="858"/>
      <c r="D187" s="858"/>
      <c r="E187" s="858"/>
      <c r="F187" s="859"/>
      <c r="G187" s="857"/>
      <c r="H187" s="858"/>
      <c r="I187" s="858"/>
      <c r="J187" s="858"/>
      <c r="K187" s="859"/>
    </row>
    <row r="188" spans="1:11" ht="15" customHeight="1" x14ac:dyDescent="0.25">
      <c r="A188" s="857"/>
      <c r="B188" s="858"/>
      <c r="C188" s="858"/>
      <c r="D188" s="858"/>
      <c r="E188" s="858"/>
      <c r="F188" s="859"/>
      <c r="G188" s="857"/>
      <c r="H188" s="858"/>
      <c r="I188" s="858"/>
      <c r="J188" s="858"/>
      <c r="K188" s="859"/>
    </row>
    <row r="189" spans="1:11" ht="15" customHeight="1" x14ac:dyDescent="0.25">
      <c r="A189" s="857"/>
      <c r="B189" s="858"/>
      <c r="C189" s="858"/>
      <c r="D189" s="858"/>
      <c r="E189" s="858"/>
      <c r="F189" s="859"/>
      <c r="G189" s="857"/>
      <c r="H189" s="858"/>
      <c r="I189" s="858"/>
      <c r="J189" s="858"/>
      <c r="K189" s="859"/>
    </row>
    <row r="190" spans="1:11" ht="15" customHeight="1" x14ac:dyDescent="0.25">
      <c r="A190" s="857"/>
      <c r="B190" s="858"/>
      <c r="C190" s="858"/>
      <c r="D190" s="858"/>
      <c r="E190" s="858"/>
      <c r="F190" s="859"/>
      <c r="G190" s="857"/>
      <c r="H190" s="858"/>
      <c r="I190" s="858"/>
      <c r="J190" s="858"/>
      <c r="K190" s="859"/>
    </row>
    <row r="191" spans="1:11" ht="15" customHeight="1" x14ac:dyDescent="0.25">
      <c r="A191" s="857"/>
      <c r="B191" s="858"/>
      <c r="C191" s="858"/>
      <c r="D191" s="858"/>
      <c r="E191" s="858"/>
      <c r="F191" s="859"/>
      <c r="G191" s="857"/>
      <c r="H191" s="858"/>
      <c r="I191" s="858"/>
      <c r="J191" s="858"/>
      <c r="K191" s="859"/>
    </row>
    <row r="192" spans="1:11" ht="15" customHeight="1" x14ac:dyDescent="0.25">
      <c r="A192" s="857"/>
      <c r="B192" s="858"/>
      <c r="C192" s="858"/>
      <c r="D192" s="858"/>
      <c r="E192" s="858"/>
      <c r="F192" s="859"/>
      <c r="G192" s="857"/>
      <c r="H192" s="858"/>
      <c r="I192" s="858"/>
      <c r="J192" s="858"/>
      <c r="K192" s="859"/>
    </row>
    <row r="193" spans="1:11" ht="15" customHeight="1" x14ac:dyDescent="0.25">
      <c r="A193" s="857"/>
      <c r="B193" s="858"/>
      <c r="C193" s="858"/>
      <c r="D193" s="858"/>
      <c r="E193" s="858"/>
      <c r="F193" s="859"/>
      <c r="G193" s="857"/>
      <c r="H193" s="858"/>
      <c r="I193" s="858"/>
      <c r="J193" s="858"/>
      <c r="K193" s="859"/>
    </row>
    <row r="194" spans="1:11" ht="15" customHeight="1" x14ac:dyDescent="0.25">
      <c r="A194" s="857"/>
      <c r="B194" s="858"/>
      <c r="C194" s="858"/>
      <c r="D194" s="858"/>
      <c r="E194" s="858"/>
      <c r="F194" s="859"/>
      <c r="G194" s="857"/>
      <c r="H194" s="858"/>
      <c r="I194" s="858"/>
      <c r="J194" s="858"/>
      <c r="K194" s="859"/>
    </row>
    <row r="195" spans="1:11" ht="15" customHeight="1" x14ac:dyDescent="0.25">
      <c r="A195" s="857"/>
      <c r="B195" s="858"/>
      <c r="C195" s="858"/>
      <c r="D195" s="858"/>
      <c r="E195" s="858"/>
      <c r="F195" s="859"/>
      <c r="G195" s="857"/>
      <c r="H195" s="858"/>
      <c r="I195" s="858"/>
      <c r="J195" s="858"/>
      <c r="K195" s="859"/>
    </row>
    <row r="196" spans="1:11" ht="15" customHeight="1" thickBot="1" x14ac:dyDescent="0.3">
      <c r="A196" s="857"/>
      <c r="B196" s="858"/>
      <c r="C196" s="858"/>
      <c r="D196" s="858"/>
      <c r="E196" s="858"/>
      <c r="F196" s="859"/>
      <c r="G196" s="857"/>
      <c r="H196" s="858"/>
      <c r="I196" s="858"/>
      <c r="J196" s="858"/>
      <c r="K196" s="859"/>
    </row>
    <row r="197" spans="1:11" ht="15" customHeight="1" x14ac:dyDescent="0.25">
      <c r="A197" s="997" t="s">
        <v>1250</v>
      </c>
      <c r="B197" s="998"/>
      <c r="C197" s="998"/>
      <c r="D197" s="998"/>
      <c r="E197" s="998"/>
      <c r="F197" s="999"/>
      <c r="G197" s="1003" t="s">
        <v>1251</v>
      </c>
      <c r="H197" s="1004"/>
      <c r="I197" s="1004"/>
      <c r="J197" s="1004"/>
      <c r="K197" s="1005"/>
    </row>
    <row r="198" spans="1:11" ht="15" customHeight="1" thickBot="1" x14ac:dyDescent="0.3">
      <c r="A198" s="1000"/>
      <c r="B198" s="1001"/>
      <c r="C198" s="1001"/>
      <c r="D198" s="1001"/>
      <c r="E198" s="1001"/>
      <c r="F198" s="1002"/>
      <c r="G198" s="1006"/>
      <c r="H198" s="1007"/>
      <c r="I198" s="1007"/>
      <c r="J198" s="1007"/>
      <c r="K198" s="1008"/>
    </row>
    <row r="199" spans="1:11" ht="15" customHeight="1" x14ac:dyDescent="0.25">
      <c r="A199" s="866" t="s">
        <v>502</v>
      </c>
      <c r="B199" s="867"/>
      <c r="C199" s="867"/>
      <c r="D199" s="867"/>
      <c r="E199" s="867"/>
      <c r="F199" s="868"/>
      <c r="G199" s="866" t="s">
        <v>503</v>
      </c>
      <c r="H199" s="867"/>
      <c r="I199" s="867"/>
      <c r="J199" s="867"/>
      <c r="K199" s="868"/>
    </row>
    <row r="200" spans="1:11" ht="15" customHeight="1" x14ac:dyDescent="0.25">
      <c r="A200" s="857"/>
      <c r="B200" s="858"/>
      <c r="C200" s="858"/>
      <c r="D200" s="858"/>
      <c r="E200" s="858"/>
      <c r="F200" s="859"/>
      <c r="G200" s="857"/>
      <c r="H200" s="858"/>
      <c r="I200" s="858"/>
      <c r="J200" s="858"/>
      <c r="K200" s="859"/>
    </row>
    <row r="201" spans="1:11" ht="15" customHeight="1" x14ac:dyDescent="0.25">
      <c r="A201" s="857"/>
      <c r="B201" s="858"/>
      <c r="C201" s="858"/>
      <c r="D201" s="858"/>
      <c r="E201" s="858"/>
      <c r="F201" s="859"/>
      <c r="G201" s="857"/>
      <c r="H201" s="858"/>
      <c r="I201" s="858"/>
      <c r="J201" s="858"/>
      <c r="K201" s="859"/>
    </row>
    <row r="202" spans="1:11" ht="15" customHeight="1" x14ac:dyDescent="0.25">
      <c r="A202" s="857"/>
      <c r="B202" s="858"/>
      <c r="C202" s="858"/>
      <c r="D202" s="858"/>
      <c r="E202" s="858"/>
      <c r="F202" s="859"/>
      <c r="G202" s="857"/>
      <c r="H202" s="858"/>
      <c r="I202" s="858"/>
      <c r="J202" s="858"/>
      <c r="K202" s="859"/>
    </row>
    <row r="203" spans="1:11" ht="15" customHeight="1" x14ac:dyDescent="0.25">
      <c r="A203" s="857"/>
      <c r="B203" s="858"/>
      <c r="C203" s="858"/>
      <c r="D203" s="858"/>
      <c r="E203" s="858"/>
      <c r="F203" s="859"/>
      <c r="G203" s="857"/>
      <c r="H203" s="858"/>
      <c r="I203" s="858"/>
      <c r="J203" s="858"/>
      <c r="K203" s="859"/>
    </row>
    <row r="204" spans="1:11" ht="15" customHeight="1" x14ac:dyDescent="0.25">
      <c r="A204" s="857"/>
      <c r="B204" s="858"/>
      <c r="C204" s="858"/>
      <c r="D204" s="858"/>
      <c r="E204" s="858"/>
      <c r="F204" s="859"/>
      <c r="G204" s="857"/>
      <c r="H204" s="858"/>
      <c r="I204" s="858"/>
      <c r="J204" s="858"/>
      <c r="K204" s="859"/>
    </row>
    <row r="205" spans="1:11" ht="15" customHeight="1" x14ac:dyDescent="0.25">
      <c r="A205" s="857"/>
      <c r="B205" s="858"/>
      <c r="C205" s="858"/>
      <c r="D205" s="858"/>
      <c r="E205" s="858"/>
      <c r="F205" s="859"/>
      <c r="G205" s="857"/>
      <c r="H205" s="858"/>
      <c r="I205" s="858"/>
      <c r="J205" s="858"/>
      <c r="K205" s="859"/>
    </row>
    <row r="206" spans="1:11" ht="15" customHeight="1" x14ac:dyDescent="0.25">
      <c r="A206" s="857"/>
      <c r="B206" s="858"/>
      <c r="C206" s="858"/>
      <c r="D206" s="858"/>
      <c r="E206" s="858"/>
      <c r="F206" s="859"/>
      <c r="G206" s="857"/>
      <c r="H206" s="858"/>
      <c r="I206" s="858"/>
      <c r="J206" s="858"/>
      <c r="K206" s="859"/>
    </row>
    <row r="207" spans="1:11" ht="15" customHeight="1" x14ac:dyDescent="0.25">
      <c r="A207" s="857"/>
      <c r="B207" s="858"/>
      <c r="C207" s="858"/>
      <c r="D207" s="858"/>
      <c r="E207" s="858"/>
      <c r="F207" s="859"/>
      <c r="G207" s="857"/>
      <c r="H207" s="858"/>
      <c r="I207" s="858"/>
      <c r="J207" s="858"/>
      <c r="K207" s="859"/>
    </row>
    <row r="208" spans="1:11" ht="15" customHeight="1" x14ac:dyDescent="0.25">
      <c r="A208" s="857"/>
      <c r="B208" s="858"/>
      <c r="C208" s="858"/>
      <c r="D208" s="858"/>
      <c r="E208" s="858"/>
      <c r="F208" s="859"/>
      <c r="G208" s="857"/>
      <c r="H208" s="858"/>
      <c r="I208" s="858"/>
      <c r="J208" s="858"/>
      <c r="K208" s="859"/>
    </row>
    <row r="209" spans="1:11" ht="15" customHeight="1" x14ac:dyDescent="0.25">
      <c r="A209" s="857"/>
      <c r="B209" s="858"/>
      <c r="C209" s="858"/>
      <c r="D209" s="858"/>
      <c r="E209" s="858"/>
      <c r="F209" s="859"/>
      <c r="G209" s="857"/>
      <c r="H209" s="858"/>
      <c r="I209" s="858"/>
      <c r="J209" s="858"/>
      <c r="K209" s="859"/>
    </row>
    <row r="210" spans="1:11" ht="15" customHeight="1" x14ac:dyDescent="0.25">
      <c r="A210" s="857"/>
      <c r="B210" s="858"/>
      <c r="C210" s="858"/>
      <c r="D210" s="858"/>
      <c r="E210" s="858"/>
      <c r="F210" s="859"/>
      <c r="G210" s="857"/>
      <c r="H210" s="858"/>
      <c r="I210" s="858"/>
      <c r="J210" s="858"/>
      <c r="K210" s="859"/>
    </row>
    <row r="211" spans="1:11" ht="15" customHeight="1" x14ac:dyDescent="0.25">
      <c r="A211" s="857"/>
      <c r="B211" s="858"/>
      <c r="C211" s="858"/>
      <c r="D211" s="858"/>
      <c r="E211" s="858"/>
      <c r="F211" s="859"/>
      <c r="G211" s="857"/>
      <c r="H211" s="858"/>
      <c r="I211" s="858"/>
      <c r="J211" s="858"/>
      <c r="K211" s="859"/>
    </row>
    <row r="212" spans="1:11" ht="15" customHeight="1" thickBot="1" x14ac:dyDescent="0.3">
      <c r="A212" s="857"/>
      <c r="B212" s="858"/>
      <c r="C212" s="858"/>
      <c r="D212" s="858"/>
      <c r="E212" s="858"/>
      <c r="F212" s="859"/>
      <c r="G212" s="857"/>
      <c r="H212" s="858"/>
      <c r="I212" s="858"/>
      <c r="J212" s="858"/>
      <c r="K212" s="859"/>
    </row>
    <row r="213" spans="1:11" ht="15" customHeight="1" x14ac:dyDescent="0.25">
      <c r="A213" s="997" t="s">
        <v>1252</v>
      </c>
      <c r="B213" s="998"/>
      <c r="C213" s="998"/>
      <c r="D213" s="998"/>
      <c r="E213" s="998"/>
      <c r="F213" s="999"/>
      <c r="G213" s="1003" t="s">
        <v>1253</v>
      </c>
      <c r="H213" s="1004"/>
      <c r="I213" s="1004"/>
      <c r="J213" s="1004"/>
      <c r="K213" s="1005"/>
    </row>
    <row r="214" spans="1:11" ht="15" customHeight="1" thickBot="1" x14ac:dyDescent="0.3">
      <c r="A214" s="1000"/>
      <c r="B214" s="1001"/>
      <c r="C214" s="1001"/>
      <c r="D214" s="1001"/>
      <c r="E214" s="1001"/>
      <c r="F214" s="1002"/>
      <c r="G214" s="1006"/>
      <c r="H214" s="1007"/>
      <c r="I214" s="1007"/>
      <c r="J214" s="1007"/>
      <c r="K214" s="1008"/>
    </row>
    <row r="215" spans="1:11" hidden="1" x14ac:dyDescent="0.25">
      <c r="A215" s="866" t="s">
        <v>504</v>
      </c>
      <c r="B215" s="867"/>
      <c r="C215" s="867"/>
      <c r="D215" s="867"/>
      <c r="E215" s="867"/>
      <c r="F215" s="868"/>
      <c r="G215" s="866" t="s">
        <v>505</v>
      </c>
      <c r="H215" s="867"/>
      <c r="I215" s="867"/>
      <c r="J215" s="867"/>
      <c r="K215" s="868"/>
    </row>
    <row r="216" spans="1:11" hidden="1" x14ac:dyDescent="0.25">
      <c r="A216" s="857"/>
      <c r="B216" s="858"/>
      <c r="C216" s="858"/>
      <c r="D216" s="858"/>
      <c r="E216" s="858"/>
      <c r="F216" s="859"/>
      <c r="G216" s="857"/>
      <c r="H216" s="858"/>
      <c r="I216" s="858"/>
      <c r="J216" s="858"/>
      <c r="K216" s="859"/>
    </row>
    <row r="217" spans="1:11" hidden="1" x14ac:dyDescent="0.25">
      <c r="A217" s="857"/>
      <c r="B217" s="858"/>
      <c r="C217" s="858"/>
      <c r="D217" s="858"/>
      <c r="E217" s="858"/>
      <c r="F217" s="859"/>
      <c r="G217" s="857"/>
      <c r="H217" s="858"/>
      <c r="I217" s="858"/>
      <c r="J217" s="858"/>
      <c r="K217" s="859"/>
    </row>
    <row r="218" spans="1:11" hidden="1" x14ac:dyDescent="0.25">
      <c r="A218" s="857"/>
      <c r="B218" s="858"/>
      <c r="C218" s="858"/>
      <c r="D218" s="858"/>
      <c r="E218" s="858"/>
      <c r="F218" s="859"/>
      <c r="G218" s="857"/>
      <c r="H218" s="858"/>
      <c r="I218" s="858"/>
      <c r="J218" s="858"/>
      <c r="K218" s="859"/>
    </row>
    <row r="219" spans="1:11" hidden="1" x14ac:dyDescent="0.25">
      <c r="A219" s="857"/>
      <c r="B219" s="858"/>
      <c r="C219" s="858"/>
      <c r="D219" s="858"/>
      <c r="E219" s="858"/>
      <c r="F219" s="859"/>
      <c r="G219" s="857"/>
      <c r="H219" s="858"/>
      <c r="I219" s="858"/>
      <c r="J219" s="858"/>
      <c r="K219" s="859"/>
    </row>
    <row r="220" spans="1:11" hidden="1" x14ac:dyDescent="0.25">
      <c r="A220" s="857"/>
      <c r="B220" s="858"/>
      <c r="C220" s="858"/>
      <c r="D220" s="858"/>
      <c r="E220" s="858"/>
      <c r="F220" s="859"/>
      <c r="G220" s="857"/>
      <c r="H220" s="858"/>
      <c r="I220" s="858"/>
      <c r="J220" s="858"/>
      <c r="K220" s="859"/>
    </row>
    <row r="221" spans="1:11" hidden="1" x14ac:dyDescent="0.25">
      <c r="A221" s="857"/>
      <c r="B221" s="858"/>
      <c r="C221" s="858"/>
      <c r="D221" s="858"/>
      <c r="E221" s="858"/>
      <c r="F221" s="859"/>
      <c r="G221" s="857"/>
      <c r="H221" s="858"/>
      <c r="I221" s="858"/>
      <c r="J221" s="858"/>
      <c r="K221" s="859"/>
    </row>
    <row r="222" spans="1:11" hidden="1" x14ac:dyDescent="0.25">
      <c r="A222" s="857"/>
      <c r="B222" s="858"/>
      <c r="C222" s="858"/>
      <c r="D222" s="858"/>
      <c r="E222" s="858"/>
      <c r="F222" s="859"/>
      <c r="G222" s="857"/>
      <c r="H222" s="858"/>
      <c r="I222" s="858"/>
      <c r="J222" s="858"/>
      <c r="K222" s="859"/>
    </row>
    <row r="223" spans="1:11" hidden="1" x14ac:dyDescent="0.25">
      <c r="A223" s="857"/>
      <c r="B223" s="858"/>
      <c r="C223" s="858"/>
      <c r="D223" s="858"/>
      <c r="E223" s="858"/>
      <c r="F223" s="859"/>
      <c r="G223" s="857"/>
      <c r="H223" s="858"/>
      <c r="I223" s="858"/>
      <c r="J223" s="858"/>
      <c r="K223" s="859"/>
    </row>
    <row r="224" spans="1:11" hidden="1" x14ac:dyDescent="0.25">
      <c r="A224" s="857"/>
      <c r="B224" s="858"/>
      <c r="C224" s="858"/>
      <c r="D224" s="858"/>
      <c r="E224" s="858"/>
      <c r="F224" s="859"/>
      <c r="G224" s="857"/>
      <c r="H224" s="858"/>
      <c r="I224" s="858"/>
      <c r="J224" s="858"/>
      <c r="K224" s="859"/>
    </row>
    <row r="225" spans="1:11" hidden="1" x14ac:dyDescent="0.25">
      <c r="A225" s="857"/>
      <c r="B225" s="858"/>
      <c r="C225" s="858"/>
      <c r="D225" s="858"/>
      <c r="E225" s="858"/>
      <c r="F225" s="859"/>
      <c r="G225" s="857"/>
      <c r="H225" s="858"/>
      <c r="I225" s="858"/>
      <c r="J225" s="858"/>
      <c r="K225" s="859"/>
    </row>
    <row r="226" spans="1:11" hidden="1" x14ac:dyDescent="0.25">
      <c r="A226" s="857"/>
      <c r="B226" s="858"/>
      <c r="C226" s="858"/>
      <c r="D226" s="858"/>
      <c r="E226" s="858"/>
      <c r="F226" s="859"/>
      <c r="G226" s="857"/>
      <c r="H226" s="858"/>
      <c r="I226" s="858"/>
      <c r="J226" s="858"/>
      <c r="K226" s="859"/>
    </row>
    <row r="227" spans="1:11" hidden="1" x14ac:dyDescent="0.25">
      <c r="A227" s="857"/>
      <c r="B227" s="858"/>
      <c r="C227" s="858"/>
      <c r="D227" s="858"/>
      <c r="E227" s="858"/>
      <c r="F227" s="859"/>
      <c r="G227" s="857"/>
      <c r="H227" s="858"/>
      <c r="I227" s="858"/>
      <c r="J227" s="858"/>
      <c r="K227" s="859"/>
    </row>
    <row r="228" spans="1:11" hidden="1" x14ac:dyDescent="0.25">
      <c r="A228" s="857"/>
      <c r="B228" s="858"/>
      <c r="C228" s="858"/>
      <c r="D228" s="858"/>
      <c r="E228" s="858"/>
      <c r="F228" s="859"/>
      <c r="G228" s="857"/>
      <c r="H228" s="858"/>
      <c r="I228" s="858"/>
      <c r="J228" s="858"/>
      <c r="K228" s="859"/>
    </row>
    <row r="229" spans="1:11" hidden="1" x14ac:dyDescent="0.25">
      <c r="A229" s="1003" t="s">
        <v>551</v>
      </c>
      <c r="B229" s="1004"/>
      <c r="C229" s="1004"/>
      <c r="D229" s="1004"/>
      <c r="E229" s="1004"/>
      <c r="F229" s="1005"/>
      <c r="G229" s="1003" t="s">
        <v>552</v>
      </c>
      <c r="H229" s="1004"/>
      <c r="I229" s="1004"/>
      <c r="J229" s="1004"/>
      <c r="K229" s="1005"/>
    </row>
    <row r="230" spans="1:11" ht="15.75" hidden="1" thickBot="1" x14ac:dyDescent="0.3">
      <c r="A230" s="1006"/>
      <c r="B230" s="1007"/>
      <c r="C230" s="1007"/>
      <c r="D230" s="1007"/>
      <c r="E230" s="1007"/>
      <c r="F230" s="1008"/>
      <c r="G230" s="1006"/>
      <c r="H230" s="1007"/>
      <c r="I230" s="1007"/>
      <c r="J230" s="1007"/>
      <c r="K230" s="1008"/>
    </row>
    <row r="231" spans="1:11" hidden="1" x14ac:dyDescent="0.25">
      <c r="A231" s="857" t="s">
        <v>453</v>
      </c>
      <c r="B231" s="858"/>
      <c r="C231" s="858"/>
      <c r="D231" s="858"/>
      <c r="E231" s="858"/>
      <c r="F231" s="859"/>
      <c r="G231" s="857" t="s">
        <v>454</v>
      </c>
      <c r="H231" s="858"/>
      <c r="I231" s="858"/>
      <c r="J231" s="858"/>
      <c r="K231" s="859"/>
    </row>
    <row r="232" spans="1:11" hidden="1" x14ac:dyDescent="0.25">
      <c r="A232" s="857"/>
      <c r="B232" s="858"/>
      <c r="C232" s="858"/>
      <c r="D232" s="858"/>
      <c r="E232" s="858"/>
      <c r="F232" s="859"/>
      <c r="G232" s="857"/>
      <c r="H232" s="858"/>
      <c r="I232" s="858"/>
      <c r="J232" s="858"/>
      <c r="K232" s="859"/>
    </row>
    <row r="233" spans="1:11" hidden="1" x14ac:dyDescent="0.25">
      <c r="A233" s="857"/>
      <c r="B233" s="858"/>
      <c r="C233" s="858"/>
      <c r="D233" s="858"/>
      <c r="E233" s="858"/>
      <c r="F233" s="859"/>
      <c r="G233" s="857"/>
      <c r="H233" s="858"/>
      <c r="I233" s="858"/>
      <c r="J233" s="858"/>
      <c r="K233" s="859"/>
    </row>
    <row r="234" spans="1:11" hidden="1" x14ac:dyDescent="0.25">
      <c r="A234" s="857"/>
      <c r="B234" s="858"/>
      <c r="C234" s="858"/>
      <c r="D234" s="858"/>
      <c r="E234" s="858"/>
      <c r="F234" s="859"/>
      <c r="G234" s="857"/>
      <c r="H234" s="858"/>
      <c r="I234" s="858"/>
      <c r="J234" s="858"/>
      <c r="K234" s="859"/>
    </row>
    <row r="235" spans="1:11" hidden="1" x14ac:dyDescent="0.25">
      <c r="A235" s="857"/>
      <c r="B235" s="858"/>
      <c r="C235" s="858"/>
      <c r="D235" s="858"/>
      <c r="E235" s="858"/>
      <c r="F235" s="859"/>
      <c r="G235" s="857"/>
      <c r="H235" s="858"/>
      <c r="I235" s="858"/>
      <c r="J235" s="858"/>
      <c r="K235" s="859"/>
    </row>
    <row r="236" spans="1:11" hidden="1" x14ac:dyDescent="0.25">
      <c r="A236" s="857"/>
      <c r="B236" s="858"/>
      <c r="C236" s="858"/>
      <c r="D236" s="858"/>
      <c r="E236" s="858"/>
      <c r="F236" s="859"/>
      <c r="G236" s="857"/>
      <c r="H236" s="858"/>
      <c r="I236" s="858"/>
      <c r="J236" s="858"/>
      <c r="K236" s="859"/>
    </row>
    <row r="237" spans="1:11" hidden="1" x14ac:dyDescent="0.25">
      <c r="A237" s="857"/>
      <c r="B237" s="858"/>
      <c r="C237" s="858"/>
      <c r="D237" s="858"/>
      <c r="E237" s="858"/>
      <c r="F237" s="859"/>
      <c r="G237" s="857"/>
      <c r="H237" s="858"/>
      <c r="I237" s="858"/>
      <c r="J237" s="858"/>
      <c r="K237" s="859"/>
    </row>
    <row r="238" spans="1:11" hidden="1" x14ac:dyDescent="0.25">
      <c r="A238" s="857"/>
      <c r="B238" s="858"/>
      <c r="C238" s="858"/>
      <c r="D238" s="858"/>
      <c r="E238" s="858"/>
      <c r="F238" s="859"/>
      <c r="G238" s="857"/>
      <c r="H238" s="858"/>
      <c r="I238" s="858"/>
      <c r="J238" s="858"/>
      <c r="K238" s="859"/>
    </row>
    <row r="239" spans="1:11" hidden="1" x14ac:dyDescent="0.25">
      <c r="A239" s="857"/>
      <c r="B239" s="858"/>
      <c r="C239" s="858"/>
      <c r="D239" s="858"/>
      <c r="E239" s="858"/>
      <c r="F239" s="859"/>
      <c r="G239" s="857"/>
      <c r="H239" s="858"/>
      <c r="I239" s="858"/>
      <c r="J239" s="858"/>
      <c r="K239" s="859"/>
    </row>
    <row r="240" spans="1:11" hidden="1" x14ac:dyDescent="0.25">
      <c r="A240" s="857"/>
      <c r="B240" s="858"/>
      <c r="C240" s="858"/>
      <c r="D240" s="858"/>
      <c r="E240" s="858"/>
      <c r="F240" s="859"/>
      <c r="G240" s="857"/>
      <c r="H240" s="858"/>
      <c r="I240" s="858"/>
      <c r="J240" s="858"/>
      <c r="K240" s="859"/>
    </row>
    <row r="241" spans="1:11" hidden="1" x14ac:dyDescent="0.25">
      <c r="A241" s="857"/>
      <c r="B241" s="858"/>
      <c r="C241" s="858"/>
      <c r="D241" s="858"/>
      <c r="E241" s="858"/>
      <c r="F241" s="859"/>
      <c r="G241" s="857"/>
      <c r="H241" s="858"/>
      <c r="I241" s="858"/>
      <c r="J241" s="858"/>
      <c r="K241" s="859"/>
    </row>
    <row r="242" spans="1:11" hidden="1" x14ac:dyDescent="0.25">
      <c r="A242" s="857"/>
      <c r="B242" s="858"/>
      <c r="C242" s="858"/>
      <c r="D242" s="858"/>
      <c r="E242" s="858"/>
      <c r="F242" s="859"/>
      <c r="G242" s="857"/>
      <c r="H242" s="858"/>
      <c r="I242" s="858"/>
      <c r="J242" s="858"/>
      <c r="K242" s="859"/>
    </row>
    <row r="243" spans="1:11" hidden="1" x14ac:dyDescent="0.25">
      <c r="A243" s="857"/>
      <c r="B243" s="858"/>
      <c r="C243" s="858"/>
      <c r="D243" s="858"/>
      <c r="E243" s="858"/>
      <c r="F243" s="859"/>
      <c r="G243" s="857"/>
      <c r="H243" s="858"/>
      <c r="I243" s="858"/>
      <c r="J243" s="858"/>
      <c r="K243" s="859"/>
    </row>
    <row r="244" spans="1:11" hidden="1" x14ac:dyDescent="0.25">
      <c r="A244" s="857"/>
      <c r="B244" s="858"/>
      <c r="C244" s="858"/>
      <c r="D244" s="858"/>
      <c r="E244" s="858"/>
      <c r="F244" s="859"/>
      <c r="G244" s="857"/>
      <c r="H244" s="858"/>
      <c r="I244" s="858"/>
      <c r="J244" s="858"/>
      <c r="K244" s="859"/>
    </row>
    <row r="245" spans="1:11" hidden="1" x14ac:dyDescent="0.25">
      <c r="A245" s="997" t="s">
        <v>553</v>
      </c>
      <c r="B245" s="998"/>
      <c r="C245" s="998"/>
      <c r="D245" s="998"/>
      <c r="E245" s="998"/>
      <c r="F245" s="999"/>
      <c r="G245" s="1003" t="s">
        <v>554</v>
      </c>
      <c r="H245" s="1004"/>
      <c r="I245" s="1004"/>
      <c r="J245" s="1004"/>
      <c r="K245" s="1005"/>
    </row>
    <row r="246" spans="1:11" ht="15.75" hidden="1" thickBot="1" x14ac:dyDescent="0.3">
      <c r="A246" s="1000"/>
      <c r="B246" s="1001"/>
      <c r="C246" s="1001"/>
      <c r="D246" s="1001"/>
      <c r="E246" s="1001"/>
      <c r="F246" s="1002"/>
      <c r="G246" s="1006"/>
      <c r="H246" s="1007"/>
      <c r="I246" s="1007"/>
      <c r="J246" s="1007"/>
      <c r="K246" s="1008"/>
    </row>
    <row r="247" spans="1:11" ht="15" hidden="1" customHeight="1" x14ac:dyDescent="0.25">
      <c r="A247" s="308" t="s">
        <v>502</v>
      </c>
      <c r="B247" s="309"/>
      <c r="C247" s="309"/>
      <c r="D247" s="309"/>
      <c r="E247" s="309"/>
      <c r="F247" s="310"/>
      <c r="G247" s="308" t="s">
        <v>503</v>
      </c>
      <c r="H247" s="309"/>
      <c r="I247" s="309"/>
      <c r="J247" s="309"/>
      <c r="K247" s="310"/>
    </row>
    <row r="248" spans="1:11" ht="15" hidden="1" customHeight="1" x14ac:dyDescent="0.25">
      <c r="A248" s="311"/>
      <c r="B248" s="312"/>
      <c r="C248" s="312"/>
      <c r="D248" s="312"/>
      <c r="E248" s="312"/>
      <c r="F248" s="313"/>
      <c r="G248" s="311"/>
      <c r="H248" s="312"/>
      <c r="I248" s="312"/>
      <c r="J248" s="312"/>
      <c r="K248" s="313"/>
    </row>
    <row r="249" spans="1:11" ht="15" hidden="1" customHeight="1" x14ac:dyDescent="0.25">
      <c r="A249" s="311"/>
      <c r="B249" s="312"/>
      <c r="C249" s="312"/>
      <c r="D249" s="312"/>
      <c r="E249" s="312"/>
      <c r="F249" s="313"/>
      <c r="G249" s="311"/>
      <c r="H249" s="312"/>
      <c r="I249" s="312"/>
      <c r="J249" s="312"/>
      <c r="K249" s="313"/>
    </row>
    <row r="250" spans="1:11" ht="15" hidden="1" customHeight="1" x14ac:dyDescent="0.25">
      <c r="A250" s="311"/>
      <c r="B250" s="312"/>
      <c r="C250" s="312"/>
      <c r="D250" s="312"/>
      <c r="E250" s="312"/>
      <c r="F250" s="313"/>
      <c r="G250" s="311"/>
      <c r="H250" s="312"/>
      <c r="I250" s="312"/>
      <c r="J250" s="312"/>
      <c r="K250" s="313"/>
    </row>
    <row r="251" spans="1:11" ht="15" hidden="1" customHeight="1" x14ac:dyDescent="0.25">
      <c r="A251" s="311"/>
      <c r="B251" s="312"/>
      <c r="C251" s="312"/>
      <c r="D251" s="312"/>
      <c r="E251" s="312"/>
      <c r="F251" s="313"/>
      <c r="G251" s="311"/>
      <c r="H251" s="312"/>
      <c r="I251" s="312"/>
      <c r="J251" s="312"/>
      <c r="K251" s="313"/>
    </row>
    <row r="252" spans="1:11" ht="15" hidden="1" customHeight="1" x14ac:dyDescent="0.25">
      <c r="A252" s="311"/>
      <c r="B252" s="312"/>
      <c r="C252" s="312"/>
      <c r="D252" s="312"/>
      <c r="E252" s="312"/>
      <c r="F252" s="313"/>
      <c r="G252" s="311"/>
      <c r="H252" s="312"/>
      <c r="I252" s="312"/>
      <c r="J252" s="312"/>
      <c r="K252" s="313"/>
    </row>
    <row r="253" spans="1:11" ht="15" hidden="1" customHeight="1" x14ac:dyDescent="0.25">
      <c r="A253" s="311"/>
      <c r="B253" s="312"/>
      <c r="C253" s="312"/>
      <c r="D253" s="312"/>
      <c r="E253" s="312"/>
      <c r="F253" s="313"/>
      <c r="G253" s="311"/>
      <c r="H253" s="312"/>
      <c r="I253" s="312"/>
      <c r="J253" s="312"/>
      <c r="K253" s="313"/>
    </row>
    <row r="254" spans="1:11" ht="15" hidden="1" customHeight="1" x14ac:dyDescent="0.25">
      <c r="A254" s="311"/>
      <c r="B254" s="312"/>
      <c r="C254" s="312"/>
      <c r="D254" s="312"/>
      <c r="E254" s="312"/>
      <c r="F254" s="313"/>
      <c r="G254" s="311"/>
      <c r="H254" s="312"/>
      <c r="I254" s="312"/>
      <c r="J254" s="312"/>
      <c r="K254" s="313"/>
    </row>
    <row r="255" spans="1:11" ht="15" hidden="1" customHeight="1" x14ac:dyDescent="0.25">
      <c r="A255" s="311"/>
      <c r="B255" s="312"/>
      <c r="C255" s="312"/>
      <c r="D255" s="312"/>
      <c r="E255" s="312"/>
      <c r="F255" s="313"/>
      <c r="G255" s="311"/>
      <c r="H255" s="312"/>
      <c r="I255" s="312"/>
      <c r="J255" s="312"/>
      <c r="K255" s="313"/>
    </row>
    <row r="256" spans="1:11" ht="15" hidden="1" customHeight="1" x14ac:dyDescent="0.25">
      <c r="A256" s="311"/>
      <c r="B256" s="312"/>
      <c r="C256" s="312"/>
      <c r="D256" s="312"/>
      <c r="E256" s="312"/>
      <c r="F256" s="313"/>
      <c r="G256" s="311"/>
      <c r="H256" s="312"/>
      <c r="I256" s="312"/>
      <c r="J256" s="312"/>
      <c r="K256" s="313"/>
    </row>
    <row r="257" spans="1:11" ht="15" hidden="1" customHeight="1" x14ac:dyDescent="0.25">
      <c r="A257" s="311"/>
      <c r="B257" s="312"/>
      <c r="C257" s="312"/>
      <c r="D257" s="312"/>
      <c r="E257" s="312"/>
      <c r="F257" s="313"/>
      <c r="G257" s="311"/>
      <c r="H257" s="312"/>
      <c r="I257" s="312"/>
      <c r="J257" s="312"/>
      <c r="K257" s="313"/>
    </row>
    <row r="258" spans="1:11" ht="15" hidden="1" customHeight="1" x14ac:dyDescent="0.25">
      <c r="A258" s="311"/>
      <c r="B258" s="312"/>
      <c r="C258" s="312"/>
      <c r="D258" s="312"/>
      <c r="E258" s="312"/>
      <c r="F258" s="313"/>
      <c r="G258" s="311"/>
      <c r="H258" s="312"/>
      <c r="I258" s="312"/>
      <c r="J258" s="312"/>
      <c r="K258" s="313"/>
    </row>
    <row r="259" spans="1:11" ht="15" hidden="1" customHeight="1" x14ac:dyDescent="0.25">
      <c r="A259" s="311"/>
      <c r="B259" s="312"/>
      <c r="C259" s="312"/>
      <c r="D259" s="312"/>
      <c r="E259" s="312"/>
      <c r="F259" s="313"/>
      <c r="G259" s="311"/>
      <c r="H259" s="312"/>
      <c r="I259" s="312"/>
      <c r="J259" s="312"/>
      <c r="K259" s="313"/>
    </row>
    <row r="260" spans="1:11" ht="15" customHeight="1" x14ac:dyDescent="0.25">
      <c r="A260" s="857"/>
      <c r="B260" s="858"/>
      <c r="C260" s="858"/>
      <c r="D260" s="858"/>
      <c r="E260" s="858"/>
      <c r="F260" s="859"/>
      <c r="G260" s="857"/>
      <c r="H260" s="858"/>
      <c r="I260" s="858"/>
      <c r="J260" s="858"/>
      <c r="K260" s="859"/>
    </row>
    <row r="261" spans="1:11" ht="15" customHeight="1" x14ac:dyDescent="0.25">
      <c r="A261" s="857"/>
      <c r="B261" s="858"/>
      <c r="C261" s="858"/>
      <c r="D261" s="858"/>
      <c r="E261" s="858"/>
      <c r="F261" s="859"/>
      <c r="G261" s="857"/>
      <c r="H261" s="858"/>
      <c r="I261" s="858"/>
      <c r="J261" s="858"/>
      <c r="K261" s="859"/>
    </row>
    <row r="262" spans="1:11" ht="15" customHeight="1" x14ac:dyDescent="0.25">
      <c r="A262" s="857"/>
      <c r="B262" s="858"/>
      <c r="C262" s="858"/>
      <c r="D262" s="858"/>
      <c r="E262" s="858"/>
      <c r="F262" s="859"/>
      <c r="G262" s="857"/>
      <c r="H262" s="858"/>
      <c r="I262" s="858"/>
      <c r="J262" s="858"/>
      <c r="K262" s="859"/>
    </row>
    <row r="263" spans="1:11" ht="15" customHeight="1" x14ac:dyDescent="0.25">
      <c r="A263" s="857"/>
      <c r="B263" s="858"/>
      <c r="C263" s="858"/>
      <c r="D263" s="858"/>
      <c r="E263" s="858"/>
      <c r="F263" s="859"/>
      <c r="G263" s="857"/>
      <c r="H263" s="858"/>
      <c r="I263" s="858"/>
      <c r="J263" s="858"/>
      <c r="K263" s="859"/>
    </row>
    <row r="264" spans="1:11" ht="15" customHeight="1" x14ac:dyDescent="0.25">
      <c r="A264" s="857"/>
      <c r="B264" s="858"/>
      <c r="C264" s="858"/>
      <c r="D264" s="858"/>
      <c r="E264" s="858"/>
      <c r="F264" s="859"/>
      <c r="G264" s="857"/>
      <c r="H264" s="858"/>
      <c r="I264" s="858"/>
      <c r="J264" s="858"/>
      <c r="K264" s="859"/>
    </row>
    <row r="265" spans="1:11" ht="15" customHeight="1" x14ac:dyDescent="0.25">
      <c r="A265" s="857"/>
      <c r="B265" s="858"/>
      <c r="C265" s="858"/>
      <c r="D265" s="858"/>
      <c r="E265" s="858"/>
      <c r="F265" s="859"/>
      <c r="G265" s="857"/>
      <c r="H265" s="858"/>
      <c r="I265" s="858"/>
      <c r="J265" s="858"/>
      <c r="K265" s="859"/>
    </row>
    <row r="266" spans="1:11" ht="15" customHeight="1" x14ac:dyDescent="0.25">
      <c r="A266" s="857"/>
      <c r="B266" s="858"/>
      <c r="C266" s="858"/>
      <c r="D266" s="858"/>
      <c r="E266" s="858"/>
      <c r="F266" s="859"/>
      <c r="G266" s="857"/>
      <c r="H266" s="858"/>
      <c r="I266" s="858"/>
      <c r="J266" s="858"/>
      <c r="K266" s="859"/>
    </row>
    <row r="267" spans="1:11" ht="15" customHeight="1" x14ac:dyDescent="0.25">
      <c r="A267" s="857"/>
      <c r="B267" s="858"/>
      <c r="C267" s="858"/>
      <c r="D267" s="858"/>
      <c r="E267" s="858"/>
      <c r="F267" s="859"/>
      <c r="G267" s="857"/>
      <c r="H267" s="858"/>
      <c r="I267" s="858"/>
      <c r="J267" s="858"/>
      <c r="K267" s="859"/>
    </row>
    <row r="268" spans="1:11" ht="15" customHeight="1" x14ac:dyDescent="0.25">
      <c r="A268" s="857"/>
      <c r="B268" s="858"/>
      <c r="C268" s="858"/>
      <c r="D268" s="858"/>
      <c r="E268" s="858"/>
      <c r="F268" s="859"/>
      <c r="G268" s="857"/>
      <c r="H268" s="858"/>
      <c r="I268" s="858"/>
      <c r="J268" s="858"/>
      <c r="K268" s="859"/>
    </row>
    <row r="269" spans="1:11" ht="15" customHeight="1" x14ac:dyDescent="0.25">
      <c r="A269" s="857"/>
      <c r="B269" s="858"/>
      <c r="C269" s="858"/>
      <c r="D269" s="858"/>
      <c r="E269" s="858"/>
      <c r="F269" s="859"/>
      <c r="G269" s="857"/>
      <c r="H269" s="858"/>
      <c r="I269" s="858"/>
      <c r="J269" s="858"/>
      <c r="K269" s="859"/>
    </row>
    <row r="270" spans="1:11" ht="15" customHeight="1" x14ac:dyDescent="0.25">
      <c r="A270" s="857"/>
      <c r="B270" s="858"/>
      <c r="C270" s="858"/>
      <c r="D270" s="858"/>
      <c r="E270" s="858"/>
      <c r="F270" s="859"/>
      <c r="G270" s="857"/>
      <c r="H270" s="858"/>
      <c r="I270" s="858"/>
      <c r="J270" s="858"/>
      <c r="K270" s="859"/>
    </row>
    <row r="271" spans="1:11" ht="15" customHeight="1" x14ac:dyDescent="0.25">
      <c r="A271" s="857"/>
      <c r="B271" s="858"/>
      <c r="C271" s="858"/>
      <c r="D271" s="858"/>
      <c r="E271" s="858"/>
      <c r="F271" s="859"/>
      <c r="G271" s="857"/>
      <c r="H271" s="858"/>
      <c r="I271" s="858"/>
      <c r="J271" s="858"/>
      <c r="K271" s="859"/>
    </row>
    <row r="272" spans="1:11" ht="15" customHeight="1" x14ac:dyDescent="0.25">
      <c r="A272" s="857"/>
      <c r="B272" s="858"/>
      <c r="C272" s="858"/>
      <c r="D272" s="858"/>
      <c r="E272" s="858"/>
      <c r="F272" s="859"/>
      <c r="G272" s="857"/>
      <c r="H272" s="858"/>
      <c r="I272" s="858"/>
      <c r="J272" s="858"/>
      <c r="K272" s="859"/>
    </row>
    <row r="273" spans="1:11" ht="15" customHeight="1" thickBot="1" x14ac:dyDescent="0.3">
      <c r="A273" s="857"/>
      <c r="B273" s="858"/>
      <c r="C273" s="858"/>
      <c r="D273" s="858"/>
      <c r="E273" s="858"/>
      <c r="F273" s="859"/>
      <c r="G273" s="857"/>
      <c r="H273" s="858"/>
      <c r="I273" s="858"/>
      <c r="J273" s="858"/>
      <c r="K273" s="859"/>
    </row>
    <row r="274" spans="1:11" s="314" customFormat="1" ht="15" customHeight="1" x14ac:dyDescent="0.25">
      <c r="A274" s="997" t="s">
        <v>1254</v>
      </c>
      <c r="B274" s="998"/>
      <c r="C274" s="998"/>
      <c r="D274" s="998"/>
      <c r="E274" s="998"/>
      <c r="F274" s="999"/>
      <c r="G274" s="1003" t="s">
        <v>1255</v>
      </c>
      <c r="H274" s="1004"/>
      <c r="I274" s="1004"/>
      <c r="J274" s="1004"/>
      <c r="K274" s="1005"/>
    </row>
    <row r="275" spans="1:11" s="315" customFormat="1" ht="15" customHeight="1" thickBot="1" x14ac:dyDescent="0.3">
      <c r="A275" s="1000"/>
      <c r="B275" s="1001"/>
      <c r="C275" s="1001"/>
      <c r="D275" s="1001"/>
      <c r="E275" s="1001"/>
      <c r="F275" s="1002"/>
      <c r="G275" s="1006"/>
      <c r="H275" s="1007"/>
      <c r="I275" s="1007"/>
      <c r="J275" s="1007"/>
      <c r="K275" s="1008"/>
    </row>
    <row r="276" spans="1:11" ht="15" customHeight="1" x14ac:dyDescent="0.25">
      <c r="A276" s="866"/>
      <c r="B276" s="867"/>
      <c r="C276" s="867"/>
      <c r="D276" s="867"/>
      <c r="E276" s="867"/>
      <c r="F276" s="868"/>
      <c r="G276" s="866"/>
      <c r="H276" s="867"/>
      <c r="I276" s="867"/>
      <c r="J276" s="867"/>
      <c r="K276" s="868"/>
    </row>
    <row r="277" spans="1:11" ht="15" customHeight="1" x14ac:dyDescent="0.25">
      <c r="A277" s="857"/>
      <c r="B277" s="858"/>
      <c r="C277" s="858"/>
      <c r="D277" s="858"/>
      <c r="E277" s="858"/>
      <c r="F277" s="859"/>
      <c r="G277" s="857"/>
      <c r="H277" s="858"/>
      <c r="I277" s="858"/>
      <c r="J277" s="858"/>
      <c r="K277" s="859"/>
    </row>
    <row r="278" spans="1:11" ht="15" customHeight="1" x14ac:dyDescent="0.25">
      <c r="A278" s="857"/>
      <c r="B278" s="858"/>
      <c r="C278" s="858"/>
      <c r="D278" s="858"/>
      <c r="E278" s="858"/>
      <c r="F278" s="859"/>
      <c r="G278" s="857"/>
      <c r="H278" s="858"/>
      <c r="I278" s="858"/>
      <c r="J278" s="858"/>
      <c r="K278" s="859"/>
    </row>
    <row r="279" spans="1:11" ht="15" customHeight="1" x14ac:dyDescent="0.25">
      <c r="A279" s="857"/>
      <c r="B279" s="858"/>
      <c r="C279" s="858"/>
      <c r="D279" s="858"/>
      <c r="E279" s="858"/>
      <c r="F279" s="859"/>
      <c r="G279" s="857"/>
      <c r="H279" s="858"/>
      <c r="I279" s="858"/>
      <c r="J279" s="858"/>
      <c r="K279" s="859"/>
    </row>
    <row r="280" spans="1:11" ht="15" customHeight="1" x14ac:dyDescent="0.25">
      <c r="A280" s="857"/>
      <c r="B280" s="858"/>
      <c r="C280" s="858"/>
      <c r="D280" s="858"/>
      <c r="E280" s="858"/>
      <c r="F280" s="859"/>
      <c r="G280" s="857"/>
      <c r="H280" s="858"/>
      <c r="I280" s="858"/>
      <c r="J280" s="858"/>
      <c r="K280" s="859"/>
    </row>
    <row r="281" spans="1:11" ht="15" customHeight="1" x14ac:dyDescent="0.25">
      <c r="A281" s="857"/>
      <c r="B281" s="858"/>
      <c r="C281" s="858"/>
      <c r="D281" s="858"/>
      <c r="E281" s="858"/>
      <c r="F281" s="859"/>
      <c r="G281" s="857"/>
      <c r="H281" s="858"/>
      <c r="I281" s="858"/>
      <c r="J281" s="858"/>
      <c r="K281" s="859"/>
    </row>
    <row r="282" spans="1:11" ht="15" customHeight="1" x14ac:dyDescent="0.25">
      <c r="A282" s="857"/>
      <c r="B282" s="858"/>
      <c r="C282" s="858"/>
      <c r="D282" s="858"/>
      <c r="E282" s="858"/>
      <c r="F282" s="859"/>
      <c r="G282" s="857"/>
      <c r="H282" s="858"/>
      <c r="I282" s="858"/>
      <c r="J282" s="858"/>
      <c r="K282" s="859"/>
    </row>
    <row r="283" spans="1:11" ht="15" customHeight="1" x14ac:dyDescent="0.25">
      <c r="A283" s="857"/>
      <c r="B283" s="858"/>
      <c r="C283" s="858"/>
      <c r="D283" s="858"/>
      <c r="E283" s="858"/>
      <c r="F283" s="859"/>
      <c r="G283" s="857"/>
      <c r="H283" s="858"/>
      <c r="I283" s="858"/>
      <c r="J283" s="858"/>
      <c r="K283" s="859"/>
    </row>
    <row r="284" spans="1:11" ht="15" customHeight="1" x14ac:dyDescent="0.25">
      <c r="A284" s="857"/>
      <c r="B284" s="858"/>
      <c r="C284" s="858"/>
      <c r="D284" s="858"/>
      <c r="E284" s="858"/>
      <c r="F284" s="859"/>
      <c r="G284" s="857"/>
      <c r="H284" s="858"/>
      <c r="I284" s="858"/>
      <c r="J284" s="858"/>
      <c r="K284" s="859"/>
    </row>
    <row r="285" spans="1:11" ht="15" customHeight="1" x14ac:dyDescent="0.25">
      <c r="A285" s="857"/>
      <c r="B285" s="858"/>
      <c r="C285" s="858"/>
      <c r="D285" s="858"/>
      <c r="E285" s="858"/>
      <c r="F285" s="859"/>
      <c r="G285" s="857"/>
      <c r="H285" s="858"/>
      <c r="I285" s="858"/>
      <c r="J285" s="858"/>
      <c r="K285" s="859"/>
    </row>
    <row r="286" spans="1:11" ht="15" customHeight="1" x14ac:dyDescent="0.25">
      <c r="A286" s="857"/>
      <c r="B286" s="858"/>
      <c r="C286" s="858"/>
      <c r="D286" s="858"/>
      <c r="E286" s="858"/>
      <c r="F286" s="859"/>
      <c r="G286" s="857"/>
      <c r="H286" s="858"/>
      <c r="I286" s="858"/>
      <c r="J286" s="858"/>
      <c r="K286" s="859"/>
    </row>
    <row r="287" spans="1:11" ht="15" customHeight="1" x14ac:dyDescent="0.25">
      <c r="A287" s="857"/>
      <c r="B287" s="858"/>
      <c r="C287" s="858"/>
      <c r="D287" s="858"/>
      <c r="E287" s="858"/>
      <c r="F287" s="859"/>
      <c r="G287" s="857"/>
      <c r="H287" s="858"/>
      <c r="I287" s="858"/>
      <c r="J287" s="858"/>
      <c r="K287" s="859"/>
    </row>
    <row r="288" spans="1:11" ht="15" customHeight="1" x14ac:dyDescent="0.25">
      <c r="A288" s="857"/>
      <c r="B288" s="858"/>
      <c r="C288" s="858"/>
      <c r="D288" s="858"/>
      <c r="E288" s="858"/>
      <c r="F288" s="859"/>
      <c r="G288" s="857"/>
      <c r="H288" s="858"/>
      <c r="I288" s="858"/>
      <c r="J288" s="858"/>
      <c r="K288" s="859"/>
    </row>
    <row r="289" spans="1:11" ht="15" customHeight="1" x14ac:dyDescent="0.25">
      <c r="A289" s="857"/>
      <c r="B289" s="858"/>
      <c r="C289" s="858"/>
      <c r="D289" s="858"/>
      <c r="E289" s="858"/>
      <c r="F289" s="859"/>
      <c r="G289" s="857"/>
      <c r="H289" s="858"/>
      <c r="I289" s="858"/>
      <c r="J289" s="858"/>
      <c r="K289" s="859"/>
    </row>
    <row r="290" spans="1:11" ht="6" customHeight="1" thickBot="1" x14ac:dyDescent="0.3">
      <c r="A290" s="857"/>
      <c r="B290" s="858"/>
      <c r="C290" s="858"/>
      <c r="D290" s="858"/>
      <c r="E290" s="858"/>
      <c r="F290" s="859"/>
      <c r="G290" s="857"/>
      <c r="H290" s="858"/>
      <c r="I290" s="858"/>
      <c r="J290" s="858"/>
      <c r="K290" s="859"/>
    </row>
    <row r="291" spans="1:11" x14ac:dyDescent="0.25">
      <c r="A291" s="997" t="s">
        <v>1256</v>
      </c>
      <c r="B291" s="998"/>
      <c r="C291" s="998"/>
      <c r="D291" s="998"/>
      <c r="E291" s="998"/>
      <c r="F291" s="999"/>
      <c r="G291" s="1003" t="s">
        <v>1257</v>
      </c>
      <c r="H291" s="1004"/>
      <c r="I291" s="1004"/>
      <c r="J291" s="1004"/>
      <c r="K291" s="1005"/>
    </row>
    <row r="292" spans="1:11" ht="15.75" thickBot="1" x14ac:dyDescent="0.3">
      <c r="A292" s="1000"/>
      <c r="B292" s="1001"/>
      <c r="C292" s="1001"/>
      <c r="D292" s="1001"/>
      <c r="E292" s="1001"/>
      <c r="F292" s="1002"/>
      <c r="G292" s="1006"/>
      <c r="H292" s="1007"/>
      <c r="I292" s="1007"/>
      <c r="J292" s="1007"/>
      <c r="K292" s="1008"/>
    </row>
    <row r="293" spans="1:11" ht="15" customHeight="1" x14ac:dyDescent="0.25">
      <c r="A293" s="866"/>
      <c r="B293" s="867"/>
      <c r="C293" s="867"/>
      <c r="D293" s="867"/>
      <c r="E293" s="867"/>
      <c r="F293" s="868"/>
      <c r="G293" s="866"/>
      <c r="H293" s="867"/>
      <c r="I293" s="867"/>
      <c r="J293" s="867"/>
      <c r="K293" s="868"/>
    </row>
    <row r="294" spans="1:11" ht="15" customHeight="1" x14ac:dyDescent="0.25">
      <c r="A294" s="857"/>
      <c r="B294" s="858"/>
      <c r="C294" s="858"/>
      <c r="D294" s="858"/>
      <c r="E294" s="858"/>
      <c r="F294" s="859"/>
      <c r="G294" s="857"/>
      <c r="H294" s="858"/>
      <c r="I294" s="858"/>
      <c r="J294" s="858"/>
      <c r="K294" s="859"/>
    </row>
    <row r="295" spans="1:11" ht="15" customHeight="1" x14ac:dyDescent="0.25">
      <c r="A295" s="857"/>
      <c r="B295" s="858"/>
      <c r="C295" s="858"/>
      <c r="D295" s="858"/>
      <c r="E295" s="858"/>
      <c r="F295" s="859"/>
      <c r="G295" s="857"/>
      <c r="H295" s="858"/>
      <c r="I295" s="858"/>
      <c r="J295" s="858"/>
      <c r="K295" s="859"/>
    </row>
    <row r="296" spans="1:11" ht="15" customHeight="1" x14ac:dyDescent="0.25">
      <c r="A296" s="857"/>
      <c r="B296" s="858"/>
      <c r="C296" s="858"/>
      <c r="D296" s="858"/>
      <c r="E296" s="858"/>
      <c r="F296" s="859"/>
      <c r="G296" s="857"/>
      <c r="H296" s="858"/>
      <c r="I296" s="858"/>
      <c r="J296" s="858"/>
      <c r="K296" s="859"/>
    </row>
    <row r="297" spans="1:11" ht="15" customHeight="1" x14ac:dyDescent="0.25">
      <c r="A297" s="857"/>
      <c r="B297" s="858"/>
      <c r="C297" s="858"/>
      <c r="D297" s="858"/>
      <c r="E297" s="858"/>
      <c r="F297" s="859"/>
      <c r="G297" s="857"/>
      <c r="H297" s="858"/>
      <c r="I297" s="858"/>
      <c r="J297" s="858"/>
      <c r="K297" s="859"/>
    </row>
    <row r="298" spans="1:11" ht="15" customHeight="1" x14ac:dyDescent="0.25">
      <c r="A298" s="857"/>
      <c r="B298" s="858"/>
      <c r="C298" s="858"/>
      <c r="D298" s="858"/>
      <c r="E298" s="858"/>
      <c r="F298" s="859"/>
      <c r="G298" s="857"/>
      <c r="H298" s="858"/>
      <c r="I298" s="858"/>
      <c r="J298" s="858"/>
      <c r="K298" s="859"/>
    </row>
    <row r="299" spans="1:11" ht="15" customHeight="1" x14ac:dyDescent="0.25">
      <c r="A299" s="857"/>
      <c r="B299" s="858"/>
      <c r="C299" s="858"/>
      <c r="D299" s="858"/>
      <c r="E299" s="858"/>
      <c r="F299" s="859"/>
      <c r="G299" s="857"/>
      <c r="H299" s="858"/>
      <c r="I299" s="858"/>
      <c r="J299" s="858"/>
      <c r="K299" s="859"/>
    </row>
    <row r="300" spans="1:11" ht="15" customHeight="1" x14ac:dyDescent="0.25">
      <c r="A300" s="857"/>
      <c r="B300" s="858"/>
      <c r="C300" s="858"/>
      <c r="D300" s="858"/>
      <c r="E300" s="858"/>
      <c r="F300" s="859"/>
      <c r="G300" s="857"/>
      <c r="H300" s="858"/>
      <c r="I300" s="858"/>
      <c r="J300" s="858"/>
      <c r="K300" s="859"/>
    </row>
    <row r="301" spans="1:11" ht="15" customHeight="1" x14ac:dyDescent="0.25">
      <c r="A301" s="857"/>
      <c r="B301" s="858"/>
      <c r="C301" s="858"/>
      <c r="D301" s="858"/>
      <c r="E301" s="858"/>
      <c r="F301" s="859"/>
      <c r="G301" s="857"/>
      <c r="H301" s="858"/>
      <c r="I301" s="858"/>
      <c r="J301" s="858"/>
      <c r="K301" s="859"/>
    </row>
    <row r="302" spans="1:11" ht="15" customHeight="1" x14ac:dyDescent="0.25">
      <c r="A302" s="857"/>
      <c r="B302" s="858"/>
      <c r="C302" s="858"/>
      <c r="D302" s="858"/>
      <c r="E302" s="858"/>
      <c r="F302" s="859"/>
      <c r="G302" s="857"/>
      <c r="H302" s="858"/>
      <c r="I302" s="858"/>
      <c r="J302" s="858"/>
      <c r="K302" s="859"/>
    </row>
    <row r="303" spans="1:11" ht="15" customHeight="1" x14ac:dyDescent="0.25">
      <c r="A303" s="857"/>
      <c r="B303" s="858"/>
      <c r="C303" s="858"/>
      <c r="D303" s="858"/>
      <c r="E303" s="858"/>
      <c r="F303" s="859"/>
      <c r="G303" s="857"/>
      <c r="H303" s="858"/>
      <c r="I303" s="858"/>
      <c r="J303" s="858"/>
      <c r="K303" s="859"/>
    </row>
    <row r="304" spans="1:11" ht="15" customHeight="1" x14ac:dyDescent="0.25">
      <c r="A304" s="857"/>
      <c r="B304" s="858"/>
      <c r="C304" s="858"/>
      <c r="D304" s="858"/>
      <c r="E304" s="858"/>
      <c r="F304" s="859"/>
      <c r="G304" s="857"/>
      <c r="H304" s="858"/>
      <c r="I304" s="858"/>
      <c r="J304" s="858"/>
      <c r="K304" s="859"/>
    </row>
    <row r="305" spans="1:11" ht="15" customHeight="1" x14ac:dyDescent="0.25">
      <c r="A305" s="857"/>
      <c r="B305" s="858"/>
      <c r="C305" s="858"/>
      <c r="D305" s="858"/>
      <c r="E305" s="858"/>
      <c r="F305" s="859"/>
      <c r="G305" s="857"/>
      <c r="H305" s="858"/>
      <c r="I305" s="858"/>
      <c r="J305" s="858"/>
      <c r="K305" s="859"/>
    </row>
    <row r="306" spans="1:11" ht="15" customHeight="1" x14ac:dyDescent="0.25">
      <c r="A306" s="857"/>
      <c r="B306" s="858"/>
      <c r="C306" s="858"/>
      <c r="D306" s="858"/>
      <c r="E306" s="858"/>
      <c r="F306" s="859"/>
      <c r="G306" s="857"/>
      <c r="H306" s="858"/>
      <c r="I306" s="858"/>
      <c r="J306" s="858"/>
      <c r="K306" s="859"/>
    </row>
    <row r="307" spans="1:11" ht="6" customHeight="1" thickBot="1" x14ac:dyDescent="0.3">
      <c r="A307" s="857"/>
      <c r="B307" s="858"/>
      <c r="C307" s="858"/>
      <c r="D307" s="858"/>
      <c r="E307" s="858"/>
      <c r="F307" s="859"/>
      <c r="G307" s="857"/>
      <c r="H307" s="858"/>
      <c r="I307" s="858"/>
      <c r="J307" s="858"/>
      <c r="K307" s="859"/>
    </row>
    <row r="308" spans="1:11" x14ac:dyDescent="0.25">
      <c r="A308" s="997" t="s">
        <v>1258</v>
      </c>
      <c r="B308" s="998"/>
      <c r="C308" s="998"/>
      <c r="D308" s="998"/>
      <c r="E308" s="998"/>
      <c r="F308" s="999"/>
      <c r="G308" s="1003" t="s">
        <v>1259</v>
      </c>
      <c r="H308" s="1004"/>
      <c r="I308" s="1004"/>
      <c r="J308" s="1004"/>
      <c r="K308" s="1005"/>
    </row>
    <row r="309" spans="1:11" ht="15.75" thickBot="1" x14ac:dyDescent="0.3">
      <c r="A309" s="1000"/>
      <c r="B309" s="1001"/>
      <c r="C309" s="1001"/>
      <c r="D309" s="1001"/>
      <c r="E309" s="1001"/>
      <c r="F309" s="1002"/>
      <c r="G309" s="1006"/>
      <c r="H309" s="1007"/>
      <c r="I309" s="1007"/>
      <c r="J309" s="1007"/>
      <c r="K309" s="1008"/>
    </row>
    <row r="310" spans="1:11" ht="15" customHeight="1" x14ac:dyDescent="0.25">
      <c r="A310" s="866"/>
      <c r="B310" s="867"/>
      <c r="C310" s="867"/>
      <c r="D310" s="867"/>
      <c r="E310" s="867"/>
      <c r="F310" s="868"/>
      <c r="G310" s="866"/>
      <c r="H310" s="867"/>
      <c r="I310" s="867"/>
      <c r="J310" s="867"/>
      <c r="K310" s="868"/>
    </row>
    <row r="311" spans="1:11" ht="15" customHeight="1" x14ac:dyDescent="0.25">
      <c r="A311" s="857"/>
      <c r="B311" s="858"/>
      <c r="C311" s="858"/>
      <c r="D311" s="858"/>
      <c r="E311" s="858"/>
      <c r="F311" s="859"/>
      <c r="G311" s="857"/>
      <c r="H311" s="858"/>
      <c r="I311" s="858"/>
      <c r="J311" s="858"/>
      <c r="K311" s="859"/>
    </row>
    <row r="312" spans="1:11" ht="15" customHeight="1" x14ac:dyDescent="0.25">
      <c r="A312" s="857"/>
      <c r="B312" s="858"/>
      <c r="C312" s="858"/>
      <c r="D312" s="858"/>
      <c r="E312" s="858"/>
      <c r="F312" s="859"/>
      <c r="G312" s="857"/>
      <c r="H312" s="858"/>
      <c r="I312" s="858"/>
      <c r="J312" s="858"/>
      <c r="K312" s="859"/>
    </row>
    <row r="313" spans="1:11" ht="15" customHeight="1" x14ac:dyDescent="0.25">
      <c r="A313" s="857"/>
      <c r="B313" s="858"/>
      <c r="C313" s="858"/>
      <c r="D313" s="858"/>
      <c r="E313" s="858"/>
      <c r="F313" s="859"/>
      <c r="G313" s="857"/>
      <c r="H313" s="858"/>
      <c r="I313" s="858"/>
      <c r="J313" s="858"/>
      <c r="K313" s="859"/>
    </row>
    <row r="314" spans="1:11" ht="15" customHeight="1" x14ac:dyDescent="0.25">
      <c r="A314" s="857"/>
      <c r="B314" s="858"/>
      <c r="C314" s="858"/>
      <c r="D314" s="858"/>
      <c r="E314" s="858"/>
      <c r="F314" s="859"/>
      <c r="G314" s="857"/>
      <c r="H314" s="858"/>
      <c r="I314" s="858"/>
      <c r="J314" s="858"/>
      <c r="K314" s="859"/>
    </row>
    <row r="315" spans="1:11" ht="15" customHeight="1" x14ac:dyDescent="0.25">
      <c r="A315" s="857"/>
      <c r="B315" s="858"/>
      <c r="C315" s="858"/>
      <c r="D315" s="858"/>
      <c r="E315" s="858"/>
      <c r="F315" s="859"/>
      <c r="G315" s="857"/>
      <c r="H315" s="858"/>
      <c r="I315" s="858"/>
      <c r="J315" s="858"/>
      <c r="K315" s="859"/>
    </row>
    <row r="316" spans="1:11" ht="15" customHeight="1" x14ac:dyDescent="0.25">
      <c r="A316" s="857"/>
      <c r="B316" s="858"/>
      <c r="C316" s="858"/>
      <c r="D316" s="858"/>
      <c r="E316" s="858"/>
      <c r="F316" s="859"/>
      <c r="G316" s="857"/>
      <c r="H316" s="858"/>
      <c r="I316" s="858"/>
      <c r="J316" s="858"/>
      <c r="K316" s="859"/>
    </row>
    <row r="317" spans="1:11" ht="15" customHeight="1" x14ac:dyDescent="0.25">
      <c r="A317" s="857"/>
      <c r="B317" s="858"/>
      <c r="C317" s="858"/>
      <c r="D317" s="858"/>
      <c r="E317" s="858"/>
      <c r="F317" s="859"/>
      <c r="G317" s="857"/>
      <c r="H317" s="858"/>
      <c r="I317" s="858"/>
      <c r="J317" s="858"/>
      <c r="K317" s="859"/>
    </row>
    <row r="318" spans="1:11" ht="15" customHeight="1" x14ac:dyDescent="0.25">
      <c r="A318" s="857"/>
      <c r="B318" s="858"/>
      <c r="C318" s="858"/>
      <c r="D318" s="858"/>
      <c r="E318" s="858"/>
      <c r="F318" s="859"/>
      <c r="G318" s="857"/>
      <c r="H318" s="858"/>
      <c r="I318" s="858"/>
      <c r="J318" s="858"/>
      <c r="K318" s="859"/>
    </row>
    <row r="319" spans="1:11" ht="15" customHeight="1" x14ac:dyDescent="0.25">
      <c r="A319" s="857"/>
      <c r="B319" s="858"/>
      <c r="C319" s="858"/>
      <c r="D319" s="858"/>
      <c r="E319" s="858"/>
      <c r="F319" s="859"/>
      <c r="G319" s="857"/>
      <c r="H319" s="858"/>
      <c r="I319" s="858"/>
      <c r="J319" s="858"/>
      <c r="K319" s="859"/>
    </row>
    <row r="320" spans="1:11" ht="15" customHeight="1" x14ac:dyDescent="0.25">
      <c r="A320" s="857"/>
      <c r="B320" s="858"/>
      <c r="C320" s="858"/>
      <c r="D320" s="858"/>
      <c r="E320" s="858"/>
      <c r="F320" s="859"/>
      <c r="G320" s="857"/>
      <c r="H320" s="858"/>
      <c r="I320" s="858"/>
      <c r="J320" s="858"/>
      <c r="K320" s="859"/>
    </row>
    <row r="321" spans="1:11" ht="15" customHeight="1" x14ac:dyDescent="0.25">
      <c r="A321" s="857"/>
      <c r="B321" s="858"/>
      <c r="C321" s="858"/>
      <c r="D321" s="858"/>
      <c r="E321" s="858"/>
      <c r="F321" s="859"/>
      <c r="G321" s="857"/>
      <c r="H321" s="858"/>
      <c r="I321" s="858"/>
      <c r="J321" s="858"/>
      <c r="K321" s="859"/>
    </row>
    <row r="322" spans="1:11" ht="15" customHeight="1" x14ac:dyDescent="0.25">
      <c r="A322" s="857"/>
      <c r="B322" s="858"/>
      <c r="C322" s="858"/>
      <c r="D322" s="858"/>
      <c r="E322" s="858"/>
      <c r="F322" s="859"/>
      <c r="G322" s="857"/>
      <c r="H322" s="858"/>
      <c r="I322" s="858"/>
      <c r="J322" s="858"/>
      <c r="K322" s="859"/>
    </row>
    <row r="323" spans="1:11" ht="15" customHeight="1" x14ac:dyDescent="0.25">
      <c r="A323" s="857"/>
      <c r="B323" s="858"/>
      <c r="C323" s="858"/>
      <c r="D323" s="858"/>
      <c r="E323" s="858"/>
      <c r="F323" s="859"/>
      <c r="G323" s="857"/>
      <c r="H323" s="858"/>
      <c r="I323" s="858"/>
      <c r="J323" s="858"/>
      <c r="K323" s="859"/>
    </row>
    <row r="324" spans="1:11" ht="6" customHeight="1" thickBot="1" x14ac:dyDescent="0.3">
      <c r="A324" s="857"/>
      <c r="B324" s="858"/>
      <c r="C324" s="858"/>
      <c r="D324" s="858"/>
      <c r="E324" s="858"/>
      <c r="F324" s="859"/>
      <c r="G324" s="857"/>
      <c r="H324" s="858"/>
      <c r="I324" s="858"/>
      <c r="J324" s="858"/>
      <c r="K324" s="859"/>
    </row>
    <row r="325" spans="1:11" x14ac:dyDescent="0.25">
      <c r="A325" s="997" t="s">
        <v>1260</v>
      </c>
      <c r="B325" s="998"/>
      <c r="C325" s="998"/>
      <c r="D325" s="998"/>
      <c r="E325" s="998"/>
      <c r="F325" s="999"/>
      <c r="G325" s="1003" t="s">
        <v>1261</v>
      </c>
      <c r="H325" s="1004"/>
      <c r="I325" s="1004"/>
      <c r="J325" s="1004"/>
      <c r="K325" s="1005"/>
    </row>
    <row r="326" spans="1:11" ht="15.75" thickBot="1" x14ac:dyDescent="0.3">
      <c r="A326" s="1000"/>
      <c r="B326" s="1001"/>
      <c r="C326" s="1001"/>
      <c r="D326" s="1001"/>
      <c r="E326" s="1001"/>
      <c r="F326" s="1002"/>
      <c r="G326" s="1006"/>
      <c r="H326" s="1007"/>
      <c r="I326" s="1007"/>
      <c r="J326" s="1007"/>
      <c r="K326" s="1008"/>
    </row>
    <row r="327" spans="1:11" x14ac:dyDescent="0.25">
      <c r="A327" s="866" t="s">
        <v>504</v>
      </c>
      <c r="B327" s="867"/>
      <c r="C327" s="867"/>
      <c r="D327" s="867"/>
      <c r="E327" s="867"/>
      <c r="F327" s="868"/>
      <c r="G327" s="866" t="s">
        <v>505</v>
      </c>
      <c r="H327" s="867"/>
      <c r="I327" s="867"/>
      <c r="J327" s="867"/>
      <c r="K327" s="868"/>
    </row>
    <row r="328" spans="1:11" x14ac:dyDescent="0.25">
      <c r="A328" s="857"/>
      <c r="B328" s="858"/>
      <c r="C328" s="858"/>
      <c r="D328" s="858"/>
      <c r="E328" s="858"/>
      <c r="F328" s="859"/>
      <c r="G328" s="857"/>
      <c r="H328" s="858"/>
      <c r="I328" s="858"/>
      <c r="J328" s="858"/>
      <c r="K328" s="859"/>
    </row>
    <row r="329" spans="1:11" x14ac:dyDescent="0.25">
      <c r="A329" s="857"/>
      <c r="B329" s="858"/>
      <c r="C329" s="858"/>
      <c r="D329" s="858"/>
      <c r="E329" s="858"/>
      <c r="F329" s="859"/>
      <c r="G329" s="857"/>
      <c r="H329" s="858"/>
      <c r="I329" s="858"/>
      <c r="J329" s="858"/>
      <c r="K329" s="859"/>
    </row>
    <row r="330" spans="1:11" x14ac:dyDescent="0.25">
      <c r="A330" s="857"/>
      <c r="B330" s="858"/>
      <c r="C330" s="858"/>
      <c r="D330" s="858"/>
      <c r="E330" s="858"/>
      <c r="F330" s="859"/>
      <c r="G330" s="857"/>
      <c r="H330" s="858"/>
      <c r="I330" s="858"/>
      <c r="J330" s="858"/>
      <c r="K330" s="859"/>
    </row>
    <row r="331" spans="1:11" x14ac:dyDescent="0.25">
      <c r="A331" s="857"/>
      <c r="B331" s="858"/>
      <c r="C331" s="858"/>
      <c r="D331" s="858"/>
      <c r="E331" s="858"/>
      <c r="F331" s="859"/>
      <c r="G331" s="857"/>
      <c r="H331" s="858"/>
      <c r="I331" s="858"/>
      <c r="J331" s="858"/>
      <c r="K331" s="859"/>
    </row>
    <row r="332" spans="1:11" x14ac:dyDescent="0.25">
      <c r="A332" s="857"/>
      <c r="B332" s="858"/>
      <c r="C332" s="858"/>
      <c r="D332" s="858"/>
      <c r="E332" s="858"/>
      <c r="F332" s="859"/>
      <c r="G332" s="857"/>
      <c r="H332" s="858"/>
      <c r="I332" s="858"/>
      <c r="J332" s="858"/>
      <c r="K332" s="859"/>
    </row>
    <row r="333" spans="1:11" x14ac:dyDescent="0.25">
      <c r="A333" s="857"/>
      <c r="B333" s="858"/>
      <c r="C333" s="858"/>
      <c r="D333" s="858"/>
      <c r="E333" s="858"/>
      <c r="F333" s="859"/>
      <c r="G333" s="857"/>
      <c r="H333" s="858"/>
      <c r="I333" s="858"/>
      <c r="J333" s="858"/>
      <c r="K333" s="859"/>
    </row>
    <row r="334" spans="1:11" x14ac:dyDescent="0.25">
      <c r="A334" s="857"/>
      <c r="B334" s="858"/>
      <c r="C334" s="858"/>
      <c r="D334" s="858"/>
      <c r="E334" s="858"/>
      <c r="F334" s="859"/>
      <c r="G334" s="857"/>
      <c r="H334" s="858"/>
      <c r="I334" s="858"/>
      <c r="J334" s="858"/>
      <c r="K334" s="859"/>
    </row>
    <row r="335" spans="1:11" x14ac:dyDescent="0.25">
      <c r="A335" s="857"/>
      <c r="B335" s="858"/>
      <c r="C335" s="858"/>
      <c r="D335" s="858"/>
      <c r="E335" s="858"/>
      <c r="F335" s="859"/>
      <c r="G335" s="857"/>
      <c r="H335" s="858"/>
      <c r="I335" s="858"/>
      <c r="J335" s="858"/>
      <c r="K335" s="859"/>
    </row>
    <row r="336" spans="1:11" x14ac:dyDescent="0.25">
      <c r="A336" s="857"/>
      <c r="B336" s="858"/>
      <c r="C336" s="858"/>
      <c r="D336" s="858"/>
      <c r="E336" s="858"/>
      <c r="F336" s="859"/>
      <c r="G336" s="857"/>
      <c r="H336" s="858"/>
      <c r="I336" s="858"/>
      <c r="J336" s="858"/>
      <c r="K336" s="859"/>
    </row>
    <row r="337" spans="1:11" x14ac:dyDescent="0.25">
      <c r="A337" s="857"/>
      <c r="B337" s="858"/>
      <c r="C337" s="858"/>
      <c r="D337" s="858"/>
      <c r="E337" s="858"/>
      <c r="F337" s="859"/>
      <c r="G337" s="857"/>
      <c r="H337" s="858"/>
      <c r="I337" s="858"/>
      <c r="J337" s="858"/>
      <c r="K337" s="859"/>
    </row>
    <row r="338" spans="1:11" x14ac:dyDescent="0.25">
      <c r="A338" s="857"/>
      <c r="B338" s="858"/>
      <c r="C338" s="858"/>
      <c r="D338" s="858"/>
      <c r="E338" s="858"/>
      <c r="F338" s="859"/>
      <c r="G338" s="857"/>
      <c r="H338" s="858"/>
      <c r="I338" s="858"/>
      <c r="J338" s="858"/>
      <c r="K338" s="859"/>
    </row>
    <row r="339" spans="1:11" x14ac:dyDescent="0.25">
      <c r="A339" s="857"/>
      <c r="B339" s="858"/>
      <c r="C339" s="858"/>
      <c r="D339" s="858"/>
      <c r="E339" s="858"/>
      <c r="F339" s="859"/>
      <c r="G339" s="857"/>
      <c r="H339" s="858"/>
      <c r="I339" s="858"/>
      <c r="J339" s="858"/>
      <c r="K339" s="859"/>
    </row>
    <row r="340" spans="1:11" ht="15.75" thickBot="1" x14ac:dyDescent="0.3">
      <c r="A340" s="857"/>
      <c r="B340" s="858"/>
      <c r="C340" s="858"/>
      <c r="D340" s="858"/>
      <c r="E340" s="858"/>
      <c r="F340" s="859"/>
      <c r="G340" s="857"/>
      <c r="H340" s="858"/>
      <c r="I340" s="858"/>
      <c r="J340" s="858"/>
      <c r="K340" s="859"/>
    </row>
    <row r="341" spans="1:11" x14ac:dyDescent="0.25">
      <c r="A341" s="1003" t="s">
        <v>1262</v>
      </c>
      <c r="B341" s="1004"/>
      <c r="C341" s="1004"/>
      <c r="D341" s="1004"/>
      <c r="E341" s="1004"/>
      <c r="F341" s="1005"/>
      <c r="G341" s="1003" t="s">
        <v>1262</v>
      </c>
      <c r="H341" s="1004"/>
      <c r="I341" s="1004"/>
      <c r="J341" s="1004"/>
      <c r="K341" s="1005"/>
    </row>
    <row r="342" spans="1:11" ht="15.75" thickBot="1" x14ac:dyDescent="0.3">
      <c r="A342" s="1006"/>
      <c r="B342" s="1007"/>
      <c r="C342" s="1007"/>
      <c r="D342" s="1007"/>
      <c r="E342" s="1007"/>
      <c r="F342" s="1008"/>
      <c r="G342" s="1006"/>
      <c r="H342" s="1007"/>
      <c r="I342" s="1007"/>
      <c r="J342" s="1007"/>
      <c r="K342" s="1008"/>
    </row>
    <row r="343" spans="1:11" x14ac:dyDescent="0.25">
      <c r="A343" s="866" t="s">
        <v>504</v>
      </c>
      <c r="B343" s="867"/>
      <c r="C343" s="867"/>
      <c r="D343" s="867"/>
      <c r="E343" s="867"/>
      <c r="F343" s="868"/>
      <c r="G343" s="866" t="s">
        <v>505</v>
      </c>
      <c r="H343" s="867"/>
      <c r="I343" s="867"/>
      <c r="J343" s="867"/>
      <c r="K343" s="868"/>
    </row>
    <row r="344" spans="1:11" x14ac:dyDescent="0.25">
      <c r="A344" s="857"/>
      <c r="B344" s="858"/>
      <c r="C344" s="858"/>
      <c r="D344" s="858"/>
      <c r="E344" s="858"/>
      <c r="F344" s="859"/>
      <c r="G344" s="857"/>
      <c r="H344" s="858"/>
      <c r="I344" s="858"/>
      <c r="J344" s="858"/>
      <c r="K344" s="859"/>
    </row>
    <row r="345" spans="1:11" x14ac:dyDescent="0.25">
      <c r="A345" s="857"/>
      <c r="B345" s="858"/>
      <c r="C345" s="858"/>
      <c r="D345" s="858"/>
      <c r="E345" s="858"/>
      <c r="F345" s="859"/>
      <c r="G345" s="857"/>
      <c r="H345" s="858"/>
      <c r="I345" s="858"/>
      <c r="J345" s="858"/>
      <c r="K345" s="859"/>
    </row>
    <row r="346" spans="1:11" x14ac:dyDescent="0.25">
      <c r="A346" s="857"/>
      <c r="B346" s="858"/>
      <c r="C346" s="858"/>
      <c r="D346" s="858"/>
      <c r="E346" s="858"/>
      <c r="F346" s="859"/>
      <c r="G346" s="857"/>
      <c r="H346" s="858"/>
      <c r="I346" s="858"/>
      <c r="J346" s="858"/>
      <c r="K346" s="859"/>
    </row>
    <row r="347" spans="1:11" x14ac:dyDescent="0.25">
      <c r="A347" s="857"/>
      <c r="B347" s="858"/>
      <c r="C347" s="858"/>
      <c r="D347" s="858"/>
      <c r="E347" s="858"/>
      <c r="F347" s="859"/>
      <c r="G347" s="857"/>
      <c r="H347" s="858"/>
      <c r="I347" s="858"/>
      <c r="J347" s="858"/>
      <c r="K347" s="859"/>
    </row>
    <row r="348" spans="1:11" x14ac:dyDescent="0.25">
      <c r="A348" s="857"/>
      <c r="B348" s="858"/>
      <c r="C348" s="858"/>
      <c r="D348" s="858"/>
      <c r="E348" s="858"/>
      <c r="F348" s="859"/>
      <c r="G348" s="857"/>
      <c r="H348" s="858"/>
      <c r="I348" s="858"/>
      <c r="J348" s="858"/>
      <c r="K348" s="859"/>
    </row>
    <row r="349" spans="1:11" x14ac:dyDescent="0.25">
      <c r="A349" s="857"/>
      <c r="B349" s="858"/>
      <c r="C349" s="858"/>
      <c r="D349" s="858"/>
      <c r="E349" s="858"/>
      <c r="F349" s="859"/>
      <c r="G349" s="857"/>
      <c r="H349" s="858"/>
      <c r="I349" s="858"/>
      <c r="J349" s="858"/>
      <c r="K349" s="859"/>
    </row>
    <row r="350" spans="1:11" x14ac:dyDescent="0.25">
      <c r="A350" s="857"/>
      <c r="B350" s="858"/>
      <c r="C350" s="858"/>
      <c r="D350" s="858"/>
      <c r="E350" s="858"/>
      <c r="F350" s="859"/>
      <c r="G350" s="857"/>
      <c r="H350" s="858"/>
      <c r="I350" s="858"/>
      <c r="J350" s="858"/>
      <c r="K350" s="859"/>
    </row>
    <row r="351" spans="1:11" x14ac:dyDescent="0.25">
      <c r="A351" s="857"/>
      <c r="B351" s="858"/>
      <c r="C351" s="858"/>
      <c r="D351" s="858"/>
      <c r="E351" s="858"/>
      <c r="F351" s="859"/>
      <c r="G351" s="857"/>
      <c r="H351" s="858"/>
      <c r="I351" s="858"/>
      <c r="J351" s="858"/>
      <c r="K351" s="859"/>
    </row>
    <row r="352" spans="1:11" x14ac:dyDescent="0.25">
      <c r="A352" s="857"/>
      <c r="B352" s="858"/>
      <c r="C352" s="858"/>
      <c r="D352" s="858"/>
      <c r="E352" s="858"/>
      <c r="F352" s="859"/>
      <c r="G352" s="857"/>
      <c r="H352" s="858"/>
      <c r="I352" s="858"/>
      <c r="J352" s="858"/>
      <c r="K352" s="859"/>
    </row>
    <row r="353" spans="1:11" x14ac:dyDescent="0.25">
      <c r="A353" s="857"/>
      <c r="B353" s="858"/>
      <c r="C353" s="858"/>
      <c r="D353" s="858"/>
      <c r="E353" s="858"/>
      <c r="F353" s="859"/>
      <c r="G353" s="857"/>
      <c r="H353" s="858"/>
      <c r="I353" s="858"/>
      <c r="J353" s="858"/>
      <c r="K353" s="859"/>
    </row>
    <row r="354" spans="1:11" x14ac:dyDescent="0.25">
      <c r="A354" s="857"/>
      <c r="B354" s="858"/>
      <c r="C354" s="858"/>
      <c r="D354" s="858"/>
      <c r="E354" s="858"/>
      <c r="F354" s="859"/>
      <c r="G354" s="857"/>
      <c r="H354" s="858"/>
      <c r="I354" s="858"/>
      <c r="J354" s="858"/>
      <c r="K354" s="859"/>
    </row>
    <row r="355" spans="1:11" x14ac:dyDescent="0.25">
      <c r="A355" s="857"/>
      <c r="B355" s="858"/>
      <c r="C355" s="858"/>
      <c r="D355" s="858"/>
      <c r="E355" s="858"/>
      <c r="F355" s="859"/>
      <c r="G355" s="857"/>
      <c r="H355" s="858"/>
      <c r="I355" s="858"/>
      <c r="J355" s="858"/>
      <c r="K355" s="859"/>
    </row>
    <row r="356" spans="1:11" ht="15.75" thickBot="1" x14ac:dyDescent="0.3">
      <c r="A356" s="857"/>
      <c r="B356" s="858"/>
      <c r="C356" s="858"/>
      <c r="D356" s="858"/>
      <c r="E356" s="858"/>
      <c r="F356" s="859"/>
      <c r="G356" s="857"/>
      <c r="H356" s="858"/>
      <c r="I356" s="858"/>
      <c r="J356" s="858"/>
      <c r="K356" s="859"/>
    </row>
    <row r="357" spans="1:11" x14ac:dyDescent="0.25">
      <c r="A357" s="1003" t="s">
        <v>1263</v>
      </c>
      <c r="B357" s="1004"/>
      <c r="C357" s="1004"/>
      <c r="D357" s="1004"/>
      <c r="E357" s="1004"/>
      <c r="F357" s="1005"/>
      <c r="G357" s="1003" t="s">
        <v>1264</v>
      </c>
      <c r="H357" s="1004"/>
      <c r="I357" s="1004"/>
      <c r="J357" s="1004"/>
      <c r="K357" s="1005"/>
    </row>
    <row r="358" spans="1:11" ht="31.5" customHeight="1" thickBot="1" x14ac:dyDescent="0.3">
      <c r="A358" s="1006"/>
      <c r="B358" s="1007"/>
      <c r="C358" s="1007"/>
      <c r="D358" s="1007"/>
      <c r="E358" s="1007"/>
      <c r="F358" s="1008"/>
      <c r="G358" s="1006"/>
      <c r="H358" s="1007"/>
      <c r="I358" s="1007"/>
      <c r="J358" s="1007"/>
      <c r="K358" s="1008"/>
    </row>
    <row r="359" spans="1:11" x14ac:dyDescent="0.25">
      <c r="A359" s="866" t="s">
        <v>504</v>
      </c>
      <c r="B359" s="867"/>
      <c r="C359" s="867"/>
      <c r="D359" s="867"/>
      <c r="E359" s="867"/>
      <c r="F359" s="868"/>
      <c r="G359" s="866" t="s">
        <v>505</v>
      </c>
      <c r="H359" s="867"/>
      <c r="I359" s="867"/>
      <c r="J359" s="867"/>
      <c r="K359" s="868"/>
    </row>
    <row r="360" spans="1:11" x14ac:dyDescent="0.25">
      <c r="A360" s="857"/>
      <c r="B360" s="858"/>
      <c r="C360" s="858"/>
      <c r="D360" s="858"/>
      <c r="E360" s="858"/>
      <c r="F360" s="859"/>
      <c r="G360" s="857"/>
      <c r="H360" s="858"/>
      <c r="I360" s="858"/>
      <c r="J360" s="858"/>
      <c r="K360" s="859"/>
    </row>
    <row r="361" spans="1:11" x14ac:dyDescent="0.25">
      <c r="A361" s="857"/>
      <c r="B361" s="858"/>
      <c r="C361" s="858"/>
      <c r="D361" s="858"/>
      <c r="E361" s="858"/>
      <c r="F361" s="859"/>
      <c r="G361" s="857"/>
      <c r="H361" s="858"/>
      <c r="I361" s="858"/>
      <c r="J361" s="858"/>
      <c r="K361" s="859"/>
    </row>
    <row r="362" spans="1:11" x14ac:dyDescent="0.25">
      <c r="A362" s="857"/>
      <c r="B362" s="858"/>
      <c r="C362" s="858"/>
      <c r="D362" s="858"/>
      <c r="E362" s="858"/>
      <c r="F362" s="859"/>
      <c r="G362" s="857"/>
      <c r="H362" s="858"/>
      <c r="I362" s="858"/>
      <c r="J362" s="858"/>
      <c r="K362" s="859"/>
    </row>
    <row r="363" spans="1:11" x14ac:dyDescent="0.25">
      <c r="A363" s="857"/>
      <c r="B363" s="858"/>
      <c r="C363" s="858"/>
      <c r="D363" s="858"/>
      <c r="E363" s="858"/>
      <c r="F363" s="859"/>
      <c r="G363" s="857"/>
      <c r="H363" s="858"/>
      <c r="I363" s="858"/>
      <c r="J363" s="858"/>
      <c r="K363" s="859"/>
    </row>
    <row r="364" spans="1:11" x14ac:dyDescent="0.25">
      <c r="A364" s="857"/>
      <c r="B364" s="858"/>
      <c r="C364" s="858"/>
      <c r="D364" s="858"/>
      <c r="E364" s="858"/>
      <c r="F364" s="859"/>
      <c r="G364" s="857"/>
      <c r="H364" s="858"/>
      <c r="I364" s="858"/>
      <c r="J364" s="858"/>
      <c r="K364" s="859"/>
    </row>
    <row r="365" spans="1:11" x14ac:dyDescent="0.25">
      <c r="A365" s="857"/>
      <c r="B365" s="858"/>
      <c r="C365" s="858"/>
      <c r="D365" s="858"/>
      <c r="E365" s="858"/>
      <c r="F365" s="859"/>
      <c r="G365" s="857"/>
      <c r="H365" s="858"/>
      <c r="I365" s="858"/>
      <c r="J365" s="858"/>
      <c r="K365" s="859"/>
    </row>
    <row r="366" spans="1:11" x14ac:dyDescent="0.25">
      <c r="A366" s="857"/>
      <c r="B366" s="858"/>
      <c r="C366" s="858"/>
      <c r="D366" s="858"/>
      <c r="E366" s="858"/>
      <c r="F366" s="859"/>
      <c r="G366" s="857"/>
      <c r="H366" s="858"/>
      <c r="I366" s="858"/>
      <c r="J366" s="858"/>
      <c r="K366" s="859"/>
    </row>
    <row r="367" spans="1:11" x14ac:dyDescent="0.25">
      <c r="A367" s="857"/>
      <c r="B367" s="858"/>
      <c r="C367" s="858"/>
      <c r="D367" s="858"/>
      <c r="E367" s="858"/>
      <c r="F367" s="859"/>
      <c r="G367" s="857"/>
      <c r="H367" s="858"/>
      <c r="I367" s="858"/>
      <c r="J367" s="858"/>
      <c r="K367" s="859"/>
    </row>
    <row r="368" spans="1:11" x14ac:dyDescent="0.25">
      <c r="A368" s="857"/>
      <c r="B368" s="858"/>
      <c r="C368" s="858"/>
      <c r="D368" s="858"/>
      <c r="E368" s="858"/>
      <c r="F368" s="859"/>
      <c r="G368" s="857"/>
      <c r="H368" s="858"/>
      <c r="I368" s="858"/>
      <c r="J368" s="858"/>
      <c r="K368" s="859"/>
    </row>
    <row r="369" spans="1:11" x14ac:dyDescent="0.25">
      <c r="A369" s="857"/>
      <c r="B369" s="858"/>
      <c r="C369" s="858"/>
      <c r="D369" s="858"/>
      <c r="E369" s="858"/>
      <c r="F369" s="859"/>
      <c r="G369" s="857"/>
      <c r="H369" s="858"/>
      <c r="I369" s="858"/>
      <c r="J369" s="858"/>
      <c r="K369" s="859"/>
    </row>
    <row r="370" spans="1:11" x14ac:dyDescent="0.25">
      <c r="A370" s="857"/>
      <c r="B370" s="858"/>
      <c r="C370" s="858"/>
      <c r="D370" s="858"/>
      <c r="E370" s="858"/>
      <c r="F370" s="859"/>
      <c r="G370" s="857"/>
      <c r="H370" s="858"/>
      <c r="I370" s="858"/>
      <c r="J370" s="858"/>
      <c r="K370" s="859"/>
    </row>
    <row r="371" spans="1:11" x14ac:dyDescent="0.25">
      <c r="A371" s="857"/>
      <c r="B371" s="858"/>
      <c r="C371" s="858"/>
      <c r="D371" s="858"/>
      <c r="E371" s="858"/>
      <c r="F371" s="859"/>
      <c r="G371" s="857"/>
      <c r="H371" s="858"/>
      <c r="I371" s="858"/>
      <c r="J371" s="858"/>
      <c r="K371" s="859"/>
    </row>
    <row r="372" spans="1:11" ht="15.75" thickBot="1" x14ac:dyDescent="0.3">
      <c r="A372" s="857"/>
      <c r="B372" s="858"/>
      <c r="C372" s="858"/>
      <c r="D372" s="858"/>
      <c r="E372" s="858"/>
      <c r="F372" s="859"/>
      <c r="G372" s="857"/>
      <c r="H372" s="858"/>
      <c r="I372" s="858"/>
      <c r="J372" s="858"/>
      <c r="K372" s="859"/>
    </row>
    <row r="373" spans="1:11" x14ac:dyDescent="0.25">
      <c r="A373" s="1003" t="s">
        <v>1265</v>
      </c>
      <c r="B373" s="1004"/>
      <c r="C373" s="1004"/>
      <c r="D373" s="1004"/>
      <c r="E373" s="1004"/>
      <c r="F373" s="1005"/>
      <c r="G373" s="1003" t="s">
        <v>1266</v>
      </c>
      <c r="H373" s="1004"/>
      <c r="I373" s="1004"/>
      <c r="J373" s="1004"/>
      <c r="K373" s="1005"/>
    </row>
    <row r="374" spans="1:11" ht="15.75" thickBot="1" x14ac:dyDescent="0.3">
      <c r="A374" s="1006"/>
      <c r="B374" s="1007"/>
      <c r="C374" s="1007"/>
      <c r="D374" s="1007"/>
      <c r="E374" s="1007"/>
      <c r="F374" s="1008"/>
      <c r="G374" s="1006"/>
      <c r="H374" s="1007"/>
      <c r="I374" s="1007"/>
      <c r="J374" s="1007"/>
      <c r="K374" s="1008"/>
    </row>
    <row r="375" spans="1:11" x14ac:dyDescent="0.25">
      <c r="A375" s="866" t="s">
        <v>502</v>
      </c>
      <c r="B375" s="867"/>
      <c r="C375" s="867"/>
      <c r="D375" s="867"/>
      <c r="E375" s="867"/>
      <c r="F375" s="868"/>
      <c r="G375" s="866"/>
      <c r="H375" s="867"/>
      <c r="I375" s="867"/>
      <c r="J375" s="867"/>
      <c r="K375" s="868"/>
    </row>
    <row r="376" spans="1:11" x14ac:dyDescent="0.25">
      <c r="A376" s="857"/>
      <c r="B376" s="858"/>
      <c r="C376" s="858"/>
      <c r="D376" s="858"/>
      <c r="E376" s="858"/>
      <c r="F376" s="859"/>
      <c r="G376" s="857"/>
      <c r="H376" s="858"/>
      <c r="I376" s="858"/>
      <c r="J376" s="858"/>
      <c r="K376" s="859"/>
    </row>
    <row r="377" spans="1:11" x14ac:dyDescent="0.25">
      <c r="A377" s="857"/>
      <c r="B377" s="858"/>
      <c r="C377" s="858"/>
      <c r="D377" s="858"/>
      <c r="E377" s="858"/>
      <c r="F377" s="859"/>
      <c r="G377" s="857"/>
      <c r="H377" s="858"/>
      <c r="I377" s="858"/>
      <c r="J377" s="858"/>
      <c r="K377" s="859"/>
    </row>
    <row r="378" spans="1:11" x14ac:dyDescent="0.25">
      <c r="A378" s="857"/>
      <c r="B378" s="858"/>
      <c r="C378" s="858"/>
      <c r="D378" s="858"/>
      <c r="E378" s="858"/>
      <c r="F378" s="859"/>
      <c r="G378" s="857"/>
      <c r="H378" s="858"/>
      <c r="I378" s="858"/>
      <c r="J378" s="858"/>
      <c r="K378" s="859"/>
    </row>
    <row r="379" spans="1:11" x14ac:dyDescent="0.25">
      <c r="A379" s="857"/>
      <c r="B379" s="858"/>
      <c r="C379" s="858"/>
      <c r="D379" s="858"/>
      <c r="E379" s="858"/>
      <c r="F379" s="859"/>
      <c r="G379" s="857"/>
      <c r="H379" s="858"/>
      <c r="I379" s="858"/>
      <c r="J379" s="858"/>
      <c r="K379" s="859"/>
    </row>
    <row r="380" spans="1:11" x14ac:dyDescent="0.25">
      <c r="A380" s="857"/>
      <c r="B380" s="858"/>
      <c r="C380" s="858"/>
      <c r="D380" s="858"/>
      <c r="E380" s="858"/>
      <c r="F380" s="859"/>
      <c r="G380" s="857"/>
      <c r="H380" s="858"/>
      <c r="I380" s="858"/>
      <c r="J380" s="858"/>
      <c r="K380" s="859"/>
    </row>
    <row r="381" spans="1:11" x14ac:dyDescent="0.25">
      <c r="A381" s="857"/>
      <c r="B381" s="858"/>
      <c r="C381" s="858"/>
      <c r="D381" s="858"/>
      <c r="E381" s="858"/>
      <c r="F381" s="859"/>
      <c r="G381" s="857"/>
      <c r="H381" s="858"/>
      <c r="I381" s="858"/>
      <c r="J381" s="858"/>
      <c r="K381" s="859"/>
    </row>
    <row r="382" spans="1:11" x14ac:dyDescent="0.25">
      <c r="A382" s="857"/>
      <c r="B382" s="858"/>
      <c r="C382" s="858"/>
      <c r="D382" s="858"/>
      <c r="E382" s="858"/>
      <c r="F382" s="859"/>
      <c r="G382" s="857"/>
      <c r="H382" s="858"/>
      <c r="I382" s="858"/>
      <c r="J382" s="858"/>
      <c r="K382" s="859"/>
    </row>
    <row r="383" spans="1:11" x14ac:dyDescent="0.25">
      <c r="A383" s="857"/>
      <c r="B383" s="858"/>
      <c r="C383" s="858"/>
      <c r="D383" s="858"/>
      <c r="E383" s="858"/>
      <c r="F383" s="859"/>
      <c r="G383" s="857"/>
      <c r="H383" s="858"/>
      <c r="I383" s="858"/>
      <c r="J383" s="858"/>
      <c r="K383" s="859"/>
    </row>
    <row r="384" spans="1:11" x14ac:dyDescent="0.25">
      <c r="A384" s="857"/>
      <c r="B384" s="858"/>
      <c r="C384" s="858"/>
      <c r="D384" s="858"/>
      <c r="E384" s="858"/>
      <c r="F384" s="859"/>
      <c r="G384" s="857"/>
      <c r="H384" s="858"/>
      <c r="I384" s="858"/>
      <c r="J384" s="858"/>
      <c r="K384" s="859"/>
    </row>
    <row r="385" spans="1:11" x14ac:dyDescent="0.25">
      <c r="A385" s="857"/>
      <c r="B385" s="858"/>
      <c r="C385" s="858"/>
      <c r="D385" s="858"/>
      <c r="E385" s="858"/>
      <c r="F385" s="859"/>
      <c r="G385" s="857"/>
      <c r="H385" s="858"/>
      <c r="I385" s="858"/>
      <c r="J385" s="858"/>
      <c r="K385" s="859"/>
    </row>
    <row r="386" spans="1:11" x14ac:dyDescent="0.25">
      <c r="A386" s="857"/>
      <c r="B386" s="858"/>
      <c r="C386" s="858"/>
      <c r="D386" s="858"/>
      <c r="E386" s="858"/>
      <c r="F386" s="859"/>
      <c r="G386" s="857"/>
      <c r="H386" s="858"/>
      <c r="I386" s="858"/>
      <c r="J386" s="858"/>
      <c r="K386" s="859"/>
    </row>
    <row r="387" spans="1:11" x14ac:dyDescent="0.25">
      <c r="A387" s="857"/>
      <c r="B387" s="858"/>
      <c r="C387" s="858"/>
      <c r="D387" s="858"/>
      <c r="E387" s="858"/>
      <c r="F387" s="859"/>
      <c r="G387" s="857"/>
      <c r="H387" s="858"/>
      <c r="I387" s="858"/>
      <c r="J387" s="858"/>
      <c r="K387" s="859"/>
    </row>
    <row r="388" spans="1:11" ht="15.75" thickBot="1" x14ac:dyDescent="0.3">
      <c r="A388" s="857"/>
      <c r="B388" s="858"/>
      <c r="C388" s="858"/>
      <c r="D388" s="858"/>
      <c r="E388" s="858"/>
      <c r="F388" s="859"/>
      <c r="G388" s="857"/>
      <c r="H388" s="858"/>
      <c r="I388" s="858"/>
      <c r="J388" s="858"/>
      <c r="K388" s="859"/>
    </row>
    <row r="389" spans="1:11" x14ac:dyDescent="0.25">
      <c r="A389" s="997" t="s">
        <v>944</v>
      </c>
      <c r="B389" s="998"/>
      <c r="C389" s="998"/>
      <c r="D389" s="998"/>
      <c r="E389" s="998"/>
      <c r="F389" s="999"/>
      <c r="G389" s="1003" t="s">
        <v>945</v>
      </c>
      <c r="H389" s="1004"/>
      <c r="I389" s="1004"/>
      <c r="J389" s="1004"/>
      <c r="K389" s="1005"/>
    </row>
    <row r="390" spans="1:11" ht="22.5" customHeight="1" thickBot="1" x14ac:dyDescent="0.3">
      <c r="A390" s="1000"/>
      <c r="B390" s="1001"/>
      <c r="C390" s="1001"/>
      <c r="D390" s="1001"/>
      <c r="E390" s="1001"/>
      <c r="F390" s="1002"/>
      <c r="G390" s="1006"/>
      <c r="H390" s="1007"/>
      <c r="I390" s="1007"/>
      <c r="J390" s="1007"/>
      <c r="K390" s="1008"/>
    </row>
    <row r="391" spans="1:11" x14ac:dyDescent="0.25">
      <c r="A391" s="866"/>
      <c r="B391" s="867"/>
      <c r="C391" s="867"/>
      <c r="D391" s="867"/>
      <c r="E391" s="867"/>
      <c r="F391" s="868"/>
      <c r="G391" s="866"/>
      <c r="H391" s="867"/>
      <c r="I391" s="867"/>
      <c r="J391" s="867"/>
      <c r="K391" s="868"/>
    </row>
    <row r="392" spans="1:11" x14ac:dyDescent="0.25">
      <c r="A392" s="857"/>
      <c r="B392" s="858"/>
      <c r="C392" s="858"/>
      <c r="D392" s="858"/>
      <c r="E392" s="858"/>
      <c r="F392" s="859"/>
      <c r="G392" s="857"/>
      <c r="H392" s="858"/>
      <c r="I392" s="858"/>
      <c r="J392" s="858"/>
      <c r="K392" s="859"/>
    </row>
    <row r="393" spans="1:11" x14ac:dyDescent="0.25">
      <c r="A393" s="857"/>
      <c r="B393" s="858"/>
      <c r="C393" s="858"/>
      <c r="D393" s="858"/>
      <c r="E393" s="858"/>
      <c r="F393" s="859"/>
      <c r="G393" s="857"/>
      <c r="H393" s="858"/>
      <c r="I393" s="858"/>
      <c r="J393" s="858"/>
      <c r="K393" s="859"/>
    </row>
    <row r="394" spans="1:11" x14ac:dyDescent="0.25">
      <c r="A394" s="857"/>
      <c r="B394" s="858"/>
      <c r="C394" s="858"/>
      <c r="D394" s="858"/>
      <c r="E394" s="858"/>
      <c r="F394" s="859"/>
      <c r="G394" s="857"/>
      <c r="H394" s="858"/>
      <c r="I394" s="858"/>
      <c r="J394" s="858"/>
      <c r="K394" s="859"/>
    </row>
    <row r="395" spans="1:11" x14ac:dyDescent="0.25">
      <c r="A395" s="857"/>
      <c r="B395" s="858"/>
      <c r="C395" s="858"/>
      <c r="D395" s="858"/>
      <c r="E395" s="858"/>
      <c r="F395" s="859"/>
      <c r="G395" s="857"/>
      <c r="H395" s="858"/>
      <c r="I395" s="858"/>
      <c r="J395" s="858"/>
      <c r="K395" s="859"/>
    </row>
    <row r="396" spans="1:11" x14ac:dyDescent="0.25">
      <c r="A396" s="857"/>
      <c r="B396" s="858"/>
      <c r="C396" s="858"/>
      <c r="D396" s="858"/>
      <c r="E396" s="858"/>
      <c r="F396" s="859"/>
      <c r="G396" s="857"/>
      <c r="H396" s="858"/>
      <c r="I396" s="858"/>
      <c r="J396" s="858"/>
      <c r="K396" s="859"/>
    </row>
    <row r="397" spans="1:11" x14ac:dyDescent="0.25">
      <c r="A397" s="857"/>
      <c r="B397" s="858"/>
      <c r="C397" s="858"/>
      <c r="D397" s="858"/>
      <c r="E397" s="858"/>
      <c r="F397" s="859"/>
      <c r="G397" s="857"/>
      <c r="H397" s="858"/>
      <c r="I397" s="858"/>
      <c r="J397" s="858"/>
      <c r="K397" s="859"/>
    </row>
    <row r="398" spans="1:11" x14ac:dyDescent="0.25">
      <c r="A398" s="857"/>
      <c r="B398" s="858"/>
      <c r="C398" s="858"/>
      <c r="D398" s="858"/>
      <c r="E398" s="858"/>
      <c r="F398" s="859"/>
      <c r="G398" s="857"/>
      <c r="H398" s="858"/>
      <c r="I398" s="858"/>
      <c r="J398" s="858"/>
      <c r="K398" s="859"/>
    </row>
    <row r="399" spans="1:11" x14ac:dyDescent="0.25">
      <c r="A399" s="857"/>
      <c r="B399" s="858"/>
      <c r="C399" s="858"/>
      <c r="D399" s="858"/>
      <c r="E399" s="858"/>
      <c r="F399" s="859"/>
      <c r="G399" s="857"/>
      <c r="H399" s="858"/>
      <c r="I399" s="858"/>
      <c r="J399" s="858"/>
      <c r="K399" s="859"/>
    </row>
    <row r="400" spans="1:11" x14ac:dyDescent="0.25">
      <c r="A400" s="857"/>
      <c r="B400" s="858"/>
      <c r="C400" s="858"/>
      <c r="D400" s="858"/>
      <c r="E400" s="858"/>
      <c r="F400" s="859"/>
      <c r="G400" s="857"/>
      <c r="H400" s="858"/>
      <c r="I400" s="858"/>
      <c r="J400" s="858"/>
      <c r="K400" s="859"/>
    </row>
    <row r="401" spans="1:11" x14ac:dyDescent="0.25">
      <c r="A401" s="857"/>
      <c r="B401" s="858"/>
      <c r="C401" s="858"/>
      <c r="D401" s="858"/>
      <c r="E401" s="858"/>
      <c r="F401" s="859"/>
      <c r="G401" s="857"/>
      <c r="H401" s="858"/>
      <c r="I401" s="858"/>
      <c r="J401" s="858"/>
      <c r="K401" s="859"/>
    </row>
    <row r="402" spans="1:11" x14ac:dyDescent="0.25">
      <c r="A402" s="857"/>
      <c r="B402" s="858"/>
      <c r="C402" s="858"/>
      <c r="D402" s="858"/>
      <c r="E402" s="858"/>
      <c r="F402" s="859"/>
      <c r="G402" s="857"/>
      <c r="H402" s="858"/>
      <c r="I402" s="858"/>
      <c r="J402" s="858"/>
      <c r="K402" s="859"/>
    </row>
    <row r="403" spans="1:11" x14ac:dyDescent="0.25">
      <c r="A403" s="857"/>
      <c r="B403" s="858"/>
      <c r="C403" s="858"/>
      <c r="D403" s="858"/>
      <c r="E403" s="858"/>
      <c r="F403" s="859"/>
      <c r="G403" s="857"/>
      <c r="H403" s="858"/>
      <c r="I403" s="858"/>
      <c r="J403" s="858"/>
      <c r="K403" s="859"/>
    </row>
    <row r="404" spans="1:11" ht="15.75" thickBot="1" x14ac:dyDescent="0.3">
      <c r="A404" s="857"/>
      <c r="B404" s="858"/>
      <c r="C404" s="858"/>
      <c r="D404" s="858"/>
      <c r="E404" s="858"/>
      <c r="F404" s="859"/>
      <c r="G404" s="857"/>
      <c r="H404" s="858"/>
      <c r="I404" s="858"/>
      <c r="J404" s="858"/>
      <c r="K404" s="859"/>
    </row>
    <row r="405" spans="1:11" x14ac:dyDescent="0.25">
      <c r="A405" s="997" t="s">
        <v>1267</v>
      </c>
      <c r="B405" s="998"/>
      <c r="C405" s="998"/>
      <c r="D405" s="998"/>
      <c r="E405" s="998"/>
      <c r="F405" s="999"/>
      <c r="G405" s="1003" t="s">
        <v>1268</v>
      </c>
      <c r="H405" s="1004"/>
      <c r="I405" s="1004"/>
      <c r="J405" s="1004"/>
      <c r="K405" s="1005"/>
    </row>
    <row r="406" spans="1:11" ht="15.75" thickBot="1" x14ac:dyDescent="0.3">
      <c r="A406" s="1000"/>
      <c r="B406" s="1001"/>
      <c r="C406" s="1001"/>
      <c r="D406" s="1001"/>
      <c r="E406" s="1001"/>
      <c r="F406" s="1002"/>
      <c r="G406" s="1006"/>
      <c r="H406" s="1007"/>
      <c r="I406" s="1007"/>
      <c r="J406" s="1007"/>
      <c r="K406" s="1008"/>
    </row>
    <row r="407" spans="1:11" ht="15.75" hidden="1" thickBot="1" x14ac:dyDescent="0.3">
      <c r="A407" s="866" t="s">
        <v>504</v>
      </c>
      <c r="B407" s="867"/>
      <c r="C407" s="867"/>
      <c r="D407" s="867"/>
      <c r="E407" s="867"/>
      <c r="F407" s="868"/>
      <c r="G407" s="866" t="s">
        <v>505</v>
      </c>
      <c r="H407" s="867"/>
      <c r="I407" s="867"/>
      <c r="J407" s="867"/>
      <c r="K407" s="868"/>
    </row>
    <row r="408" spans="1:11" ht="15.75" hidden="1" thickBot="1" x14ac:dyDescent="0.3">
      <c r="A408" s="857"/>
      <c r="B408" s="858"/>
      <c r="C408" s="858"/>
      <c r="D408" s="858"/>
      <c r="E408" s="858"/>
      <c r="F408" s="859"/>
      <c r="G408" s="857"/>
      <c r="H408" s="858"/>
      <c r="I408" s="858"/>
      <c r="J408" s="858"/>
      <c r="K408" s="859"/>
    </row>
    <row r="409" spans="1:11" ht="15.75" hidden="1" thickBot="1" x14ac:dyDescent="0.3">
      <c r="A409" s="857"/>
      <c r="B409" s="858"/>
      <c r="C409" s="858"/>
      <c r="D409" s="858"/>
      <c r="E409" s="858"/>
      <c r="F409" s="859"/>
      <c r="G409" s="857"/>
      <c r="H409" s="858"/>
      <c r="I409" s="858"/>
      <c r="J409" s="858"/>
      <c r="K409" s="859"/>
    </row>
    <row r="410" spans="1:11" ht="15.75" hidden="1" thickBot="1" x14ac:dyDescent="0.3">
      <c r="A410" s="857"/>
      <c r="B410" s="858"/>
      <c r="C410" s="858"/>
      <c r="D410" s="858"/>
      <c r="E410" s="858"/>
      <c r="F410" s="859"/>
      <c r="G410" s="857"/>
      <c r="H410" s="858"/>
      <c r="I410" s="858"/>
      <c r="J410" s="858"/>
      <c r="K410" s="859"/>
    </row>
    <row r="411" spans="1:11" ht="15.75" hidden="1" thickBot="1" x14ac:dyDescent="0.3">
      <c r="A411" s="857"/>
      <c r="B411" s="858"/>
      <c r="C411" s="858"/>
      <c r="D411" s="858"/>
      <c r="E411" s="858"/>
      <c r="F411" s="859"/>
      <c r="G411" s="857"/>
      <c r="H411" s="858"/>
      <c r="I411" s="858"/>
      <c r="J411" s="858"/>
      <c r="K411" s="859"/>
    </row>
    <row r="412" spans="1:11" ht="15.75" hidden="1" thickBot="1" x14ac:dyDescent="0.3">
      <c r="A412" s="857"/>
      <c r="B412" s="858"/>
      <c r="C412" s="858"/>
      <c r="D412" s="858"/>
      <c r="E412" s="858"/>
      <c r="F412" s="859"/>
      <c r="G412" s="857"/>
      <c r="H412" s="858"/>
      <c r="I412" s="858"/>
      <c r="J412" s="858"/>
      <c r="K412" s="859"/>
    </row>
    <row r="413" spans="1:11" ht="15.75" hidden="1" thickBot="1" x14ac:dyDescent="0.3">
      <c r="A413" s="857"/>
      <c r="B413" s="858"/>
      <c r="C413" s="858"/>
      <c r="D413" s="858"/>
      <c r="E413" s="858"/>
      <c r="F413" s="859"/>
      <c r="G413" s="857"/>
      <c r="H413" s="858"/>
      <c r="I413" s="858"/>
      <c r="J413" s="858"/>
      <c r="K413" s="859"/>
    </row>
    <row r="414" spans="1:11" ht="15.75" hidden="1" thickBot="1" x14ac:dyDescent="0.3">
      <c r="A414" s="857"/>
      <c r="B414" s="858"/>
      <c r="C414" s="858"/>
      <c r="D414" s="858"/>
      <c r="E414" s="858"/>
      <c r="F414" s="859"/>
      <c r="G414" s="857"/>
      <c r="H414" s="858"/>
      <c r="I414" s="858"/>
      <c r="J414" s="858"/>
      <c r="K414" s="859"/>
    </row>
    <row r="415" spans="1:11" ht="15.75" hidden="1" thickBot="1" x14ac:dyDescent="0.3">
      <c r="A415" s="857"/>
      <c r="B415" s="858"/>
      <c r="C415" s="858"/>
      <c r="D415" s="858"/>
      <c r="E415" s="858"/>
      <c r="F415" s="859"/>
      <c r="G415" s="857"/>
      <c r="H415" s="858"/>
      <c r="I415" s="858"/>
      <c r="J415" s="858"/>
      <c r="K415" s="859"/>
    </row>
    <row r="416" spans="1:11" ht="15.75" hidden="1" thickBot="1" x14ac:dyDescent="0.3">
      <c r="A416" s="857"/>
      <c r="B416" s="858"/>
      <c r="C416" s="858"/>
      <c r="D416" s="858"/>
      <c r="E416" s="858"/>
      <c r="F416" s="859"/>
      <c r="G416" s="857"/>
      <c r="H416" s="858"/>
      <c r="I416" s="858"/>
      <c r="J416" s="858"/>
      <c r="K416" s="859"/>
    </row>
    <row r="417" spans="1:11" ht="15.75" hidden="1" thickBot="1" x14ac:dyDescent="0.3">
      <c r="A417" s="857"/>
      <c r="B417" s="858"/>
      <c r="C417" s="858"/>
      <c r="D417" s="858"/>
      <c r="E417" s="858"/>
      <c r="F417" s="859"/>
      <c r="G417" s="857"/>
      <c r="H417" s="858"/>
      <c r="I417" s="858"/>
      <c r="J417" s="858"/>
      <c r="K417" s="859"/>
    </row>
    <row r="418" spans="1:11" ht="15.75" hidden="1" thickBot="1" x14ac:dyDescent="0.3">
      <c r="A418" s="857"/>
      <c r="B418" s="858"/>
      <c r="C418" s="858"/>
      <c r="D418" s="858"/>
      <c r="E418" s="858"/>
      <c r="F418" s="859"/>
      <c r="G418" s="857"/>
      <c r="H418" s="858"/>
      <c r="I418" s="858"/>
      <c r="J418" s="858"/>
      <c r="K418" s="859"/>
    </row>
    <row r="419" spans="1:11" ht="15.75" hidden="1" thickBot="1" x14ac:dyDescent="0.3">
      <c r="A419" s="857"/>
      <c r="B419" s="858"/>
      <c r="C419" s="858"/>
      <c r="D419" s="858"/>
      <c r="E419" s="858"/>
      <c r="F419" s="859"/>
      <c r="G419" s="857"/>
      <c r="H419" s="858"/>
      <c r="I419" s="858"/>
      <c r="J419" s="858"/>
      <c r="K419" s="859"/>
    </row>
    <row r="420" spans="1:11" ht="15.75" hidden="1" thickBot="1" x14ac:dyDescent="0.3">
      <c r="A420" s="857"/>
      <c r="B420" s="858"/>
      <c r="C420" s="858"/>
      <c r="D420" s="858"/>
      <c r="E420" s="858"/>
      <c r="F420" s="859"/>
      <c r="G420" s="857"/>
      <c r="H420" s="858"/>
      <c r="I420" s="858"/>
      <c r="J420" s="858"/>
      <c r="K420" s="859"/>
    </row>
    <row r="421" spans="1:11" ht="15.75" hidden="1" thickBot="1" x14ac:dyDescent="0.3">
      <c r="A421" s="1003"/>
      <c r="B421" s="1004"/>
      <c r="C421" s="1004"/>
      <c r="D421" s="1004"/>
      <c r="E421" s="1004"/>
      <c r="F421" s="1005"/>
      <c r="G421" s="1003"/>
      <c r="H421" s="1004"/>
      <c r="I421" s="1004"/>
      <c r="J421" s="1004"/>
      <c r="K421" s="1005"/>
    </row>
    <row r="422" spans="1:11" ht="26.25" hidden="1" customHeight="1" thickBot="1" x14ac:dyDescent="0.3">
      <c r="A422" s="1006"/>
      <c r="B422" s="1007"/>
      <c r="C422" s="1007"/>
      <c r="D422" s="1007"/>
      <c r="E422" s="1007"/>
      <c r="F422" s="1008"/>
      <c r="G422" s="1006"/>
      <c r="H422" s="1007"/>
      <c r="I422" s="1007"/>
      <c r="J422" s="1007"/>
      <c r="K422" s="1008"/>
    </row>
    <row r="423" spans="1:11" x14ac:dyDescent="0.25">
      <c r="A423" s="866" t="s">
        <v>504</v>
      </c>
      <c r="B423" s="867"/>
      <c r="C423" s="867"/>
      <c r="D423" s="867"/>
      <c r="E423" s="867"/>
      <c r="F423" s="868"/>
      <c r="G423" s="866" t="s">
        <v>505</v>
      </c>
      <c r="H423" s="867"/>
      <c r="I423" s="867"/>
      <c r="J423" s="867"/>
      <c r="K423" s="868"/>
    </row>
    <row r="424" spans="1:11" x14ac:dyDescent="0.25">
      <c r="A424" s="857"/>
      <c r="B424" s="858"/>
      <c r="C424" s="858"/>
      <c r="D424" s="858"/>
      <c r="E424" s="858"/>
      <c r="F424" s="859"/>
      <c r="G424" s="857"/>
      <c r="H424" s="858"/>
      <c r="I424" s="858"/>
      <c r="J424" s="858"/>
      <c r="K424" s="859"/>
    </row>
    <row r="425" spans="1:11" x14ac:dyDescent="0.25">
      <c r="A425" s="857"/>
      <c r="B425" s="858"/>
      <c r="C425" s="858"/>
      <c r="D425" s="858"/>
      <c r="E425" s="858"/>
      <c r="F425" s="859"/>
      <c r="G425" s="857"/>
      <c r="H425" s="858"/>
      <c r="I425" s="858"/>
      <c r="J425" s="858"/>
      <c r="K425" s="859"/>
    </row>
    <row r="426" spans="1:11" x14ac:dyDescent="0.25">
      <c r="A426" s="857"/>
      <c r="B426" s="858"/>
      <c r="C426" s="858"/>
      <c r="D426" s="858"/>
      <c r="E426" s="858"/>
      <c r="F426" s="859"/>
      <c r="G426" s="857"/>
      <c r="H426" s="858"/>
      <c r="I426" s="858"/>
      <c r="J426" s="858"/>
      <c r="K426" s="859"/>
    </row>
    <row r="427" spans="1:11" x14ac:dyDescent="0.25">
      <c r="A427" s="857"/>
      <c r="B427" s="858"/>
      <c r="C427" s="858"/>
      <c r="D427" s="858"/>
      <c r="E427" s="858"/>
      <c r="F427" s="859"/>
      <c r="G427" s="857"/>
      <c r="H427" s="858"/>
      <c r="I427" s="858"/>
      <c r="J427" s="858"/>
      <c r="K427" s="859"/>
    </row>
    <row r="428" spans="1:11" x14ac:dyDescent="0.25">
      <c r="A428" s="857"/>
      <c r="B428" s="858"/>
      <c r="C428" s="858"/>
      <c r="D428" s="858"/>
      <c r="E428" s="858"/>
      <c r="F428" s="859"/>
      <c r="G428" s="857"/>
      <c r="H428" s="858"/>
      <c r="I428" s="858"/>
      <c r="J428" s="858"/>
      <c r="K428" s="859"/>
    </row>
    <row r="429" spans="1:11" x14ac:dyDescent="0.25">
      <c r="A429" s="857"/>
      <c r="B429" s="858"/>
      <c r="C429" s="858"/>
      <c r="D429" s="858"/>
      <c r="E429" s="858"/>
      <c r="F429" s="859"/>
      <c r="G429" s="857"/>
      <c r="H429" s="858"/>
      <c r="I429" s="858"/>
      <c r="J429" s="858"/>
      <c r="K429" s="859"/>
    </row>
    <row r="430" spans="1:11" x14ac:dyDescent="0.25">
      <c r="A430" s="857"/>
      <c r="B430" s="858"/>
      <c r="C430" s="858"/>
      <c r="D430" s="858"/>
      <c r="E430" s="858"/>
      <c r="F430" s="859"/>
      <c r="G430" s="857"/>
      <c r="H430" s="858"/>
      <c r="I430" s="858"/>
      <c r="J430" s="858"/>
      <c r="K430" s="859"/>
    </row>
    <row r="431" spans="1:11" x14ac:dyDescent="0.25">
      <c r="A431" s="857"/>
      <c r="B431" s="858"/>
      <c r="C431" s="858"/>
      <c r="D431" s="858"/>
      <c r="E431" s="858"/>
      <c r="F431" s="859"/>
      <c r="G431" s="857"/>
      <c r="H431" s="858"/>
      <c r="I431" s="858"/>
      <c r="J431" s="858"/>
      <c r="K431" s="859"/>
    </row>
    <row r="432" spans="1:11" x14ac:dyDescent="0.25">
      <c r="A432" s="857"/>
      <c r="B432" s="858"/>
      <c r="C432" s="858"/>
      <c r="D432" s="858"/>
      <c r="E432" s="858"/>
      <c r="F432" s="859"/>
      <c r="G432" s="857"/>
      <c r="H432" s="858"/>
      <c r="I432" s="858"/>
      <c r="J432" s="858"/>
      <c r="K432" s="859"/>
    </row>
    <row r="433" spans="1:11" x14ac:dyDescent="0.25">
      <c r="A433" s="857"/>
      <c r="B433" s="858"/>
      <c r="C433" s="858"/>
      <c r="D433" s="858"/>
      <c r="E433" s="858"/>
      <c r="F433" s="859"/>
      <c r="G433" s="857"/>
      <c r="H433" s="858"/>
      <c r="I433" s="858"/>
      <c r="J433" s="858"/>
      <c r="K433" s="859"/>
    </row>
    <row r="434" spans="1:11" x14ac:dyDescent="0.25">
      <c r="A434" s="857"/>
      <c r="B434" s="858"/>
      <c r="C434" s="858"/>
      <c r="D434" s="858"/>
      <c r="E434" s="858"/>
      <c r="F434" s="859"/>
      <c r="G434" s="857"/>
      <c r="H434" s="858"/>
      <c r="I434" s="858"/>
      <c r="J434" s="858"/>
      <c r="K434" s="859"/>
    </row>
    <row r="435" spans="1:11" x14ac:dyDescent="0.25">
      <c r="A435" s="857"/>
      <c r="B435" s="858"/>
      <c r="C435" s="858"/>
      <c r="D435" s="858"/>
      <c r="E435" s="858"/>
      <c r="F435" s="859"/>
      <c r="G435" s="857"/>
      <c r="H435" s="858"/>
      <c r="I435" s="858"/>
      <c r="J435" s="858"/>
      <c r="K435" s="859"/>
    </row>
    <row r="436" spans="1:11" ht="15.75" thickBot="1" x14ac:dyDescent="0.3">
      <c r="A436" s="857"/>
      <c r="B436" s="858"/>
      <c r="C436" s="858"/>
      <c r="D436" s="858"/>
      <c r="E436" s="858"/>
      <c r="F436" s="859"/>
      <c r="G436" s="857"/>
      <c r="H436" s="858"/>
      <c r="I436" s="858"/>
      <c r="J436" s="858"/>
      <c r="K436" s="859"/>
    </row>
    <row r="437" spans="1:11" x14ac:dyDescent="0.25">
      <c r="A437" s="1003" t="s">
        <v>1269</v>
      </c>
      <c r="B437" s="1004"/>
      <c r="C437" s="1004"/>
      <c r="D437" s="1004"/>
      <c r="E437" s="1004"/>
      <c r="F437" s="1005"/>
      <c r="G437" s="1003" t="s">
        <v>1270</v>
      </c>
      <c r="H437" s="1004"/>
      <c r="I437" s="1004"/>
      <c r="J437" s="1004"/>
      <c r="K437" s="1005"/>
    </row>
    <row r="438" spans="1:11" ht="25.5" customHeight="1" thickBot="1" x14ac:dyDescent="0.3">
      <c r="A438" s="1006"/>
      <c r="B438" s="1007"/>
      <c r="C438" s="1007"/>
      <c r="D438" s="1007"/>
      <c r="E438" s="1007"/>
      <c r="F438" s="1008"/>
      <c r="G438" s="1006"/>
      <c r="H438" s="1007"/>
      <c r="I438" s="1007"/>
      <c r="J438" s="1007"/>
      <c r="K438" s="1008"/>
    </row>
    <row r="439" spans="1:11" x14ac:dyDescent="0.25">
      <c r="A439" s="866" t="s">
        <v>504</v>
      </c>
      <c r="B439" s="867"/>
      <c r="C439" s="867"/>
      <c r="D439" s="867"/>
      <c r="E439" s="867"/>
      <c r="F439" s="868"/>
      <c r="G439" s="866" t="s">
        <v>505</v>
      </c>
      <c r="H439" s="867"/>
      <c r="I439" s="867"/>
      <c r="J439" s="867"/>
      <c r="K439" s="868"/>
    </row>
    <row r="440" spans="1:11" x14ac:dyDescent="0.25">
      <c r="A440" s="857"/>
      <c r="B440" s="858"/>
      <c r="C440" s="858"/>
      <c r="D440" s="858"/>
      <c r="E440" s="858"/>
      <c r="F440" s="859"/>
      <c r="G440" s="857"/>
      <c r="H440" s="858"/>
      <c r="I440" s="858"/>
      <c r="J440" s="858"/>
      <c r="K440" s="859"/>
    </row>
    <row r="441" spans="1:11" x14ac:dyDescent="0.25">
      <c r="A441" s="857"/>
      <c r="B441" s="858"/>
      <c r="C441" s="858"/>
      <c r="D441" s="858"/>
      <c r="E441" s="858"/>
      <c r="F441" s="859"/>
      <c r="G441" s="857"/>
      <c r="H441" s="858"/>
      <c r="I441" s="858"/>
      <c r="J441" s="858"/>
      <c r="K441" s="859"/>
    </row>
    <row r="442" spans="1:11" x14ac:dyDescent="0.25">
      <c r="A442" s="857"/>
      <c r="B442" s="858"/>
      <c r="C442" s="858"/>
      <c r="D442" s="858"/>
      <c r="E442" s="858"/>
      <c r="F442" s="859"/>
      <c r="G442" s="857"/>
      <c r="H442" s="858"/>
      <c r="I442" s="858"/>
      <c r="J442" s="858"/>
      <c r="K442" s="859"/>
    </row>
    <row r="443" spans="1:11" x14ac:dyDescent="0.25">
      <c r="A443" s="857"/>
      <c r="B443" s="858"/>
      <c r="C443" s="858"/>
      <c r="D443" s="858"/>
      <c r="E443" s="858"/>
      <c r="F443" s="859"/>
      <c r="G443" s="857"/>
      <c r="H443" s="858"/>
      <c r="I443" s="858"/>
      <c r="J443" s="858"/>
      <c r="K443" s="859"/>
    </row>
    <row r="444" spans="1:11" x14ac:dyDescent="0.25">
      <c r="A444" s="857"/>
      <c r="B444" s="858"/>
      <c r="C444" s="858"/>
      <c r="D444" s="858"/>
      <c r="E444" s="858"/>
      <c r="F444" s="859"/>
      <c r="G444" s="857"/>
      <c r="H444" s="858"/>
      <c r="I444" s="858"/>
      <c r="J444" s="858"/>
      <c r="K444" s="859"/>
    </row>
    <row r="445" spans="1:11" x14ac:dyDescent="0.25">
      <c r="A445" s="857"/>
      <c r="B445" s="858"/>
      <c r="C445" s="858"/>
      <c r="D445" s="858"/>
      <c r="E445" s="858"/>
      <c r="F445" s="859"/>
      <c r="G445" s="857"/>
      <c r="H445" s="858"/>
      <c r="I445" s="858"/>
      <c r="J445" s="858"/>
      <c r="K445" s="859"/>
    </row>
    <row r="446" spans="1:11" x14ac:dyDescent="0.25">
      <c r="A446" s="857"/>
      <c r="B446" s="858"/>
      <c r="C446" s="858"/>
      <c r="D446" s="858"/>
      <c r="E446" s="858"/>
      <c r="F446" s="859"/>
      <c r="G446" s="857"/>
      <c r="H446" s="858"/>
      <c r="I446" s="858"/>
      <c r="J446" s="858"/>
      <c r="K446" s="859"/>
    </row>
    <row r="447" spans="1:11" x14ac:dyDescent="0.25">
      <c r="A447" s="857"/>
      <c r="B447" s="858"/>
      <c r="C447" s="858"/>
      <c r="D447" s="858"/>
      <c r="E447" s="858"/>
      <c r="F447" s="859"/>
      <c r="G447" s="857"/>
      <c r="H447" s="858"/>
      <c r="I447" s="858"/>
      <c r="J447" s="858"/>
      <c r="K447" s="859"/>
    </row>
    <row r="448" spans="1:11" x14ac:dyDescent="0.25">
      <c r="A448" s="857"/>
      <c r="B448" s="858"/>
      <c r="C448" s="858"/>
      <c r="D448" s="858"/>
      <c r="E448" s="858"/>
      <c r="F448" s="859"/>
      <c r="G448" s="857"/>
      <c r="H448" s="858"/>
      <c r="I448" s="858"/>
      <c r="J448" s="858"/>
      <c r="K448" s="859"/>
    </row>
    <row r="449" spans="1:11" x14ac:dyDescent="0.25">
      <c r="A449" s="857"/>
      <c r="B449" s="858"/>
      <c r="C449" s="858"/>
      <c r="D449" s="858"/>
      <c r="E449" s="858"/>
      <c r="F449" s="859"/>
      <c r="G449" s="857"/>
      <c r="H449" s="858"/>
      <c r="I449" s="858"/>
      <c r="J449" s="858"/>
      <c r="K449" s="859"/>
    </row>
    <row r="450" spans="1:11" x14ac:dyDescent="0.25">
      <c r="A450" s="857"/>
      <c r="B450" s="858"/>
      <c r="C450" s="858"/>
      <c r="D450" s="858"/>
      <c r="E450" s="858"/>
      <c r="F450" s="859"/>
      <c r="G450" s="857"/>
      <c r="H450" s="858"/>
      <c r="I450" s="858"/>
      <c r="J450" s="858"/>
      <c r="K450" s="859"/>
    </row>
    <row r="451" spans="1:11" x14ac:dyDescent="0.25">
      <c r="A451" s="857"/>
      <c r="B451" s="858"/>
      <c r="C451" s="858"/>
      <c r="D451" s="858"/>
      <c r="E451" s="858"/>
      <c r="F451" s="859"/>
      <c r="G451" s="857"/>
      <c r="H451" s="858"/>
      <c r="I451" s="858"/>
      <c r="J451" s="858"/>
      <c r="K451" s="859"/>
    </row>
    <row r="452" spans="1:11" ht="15.75" thickBot="1" x14ac:dyDescent="0.3">
      <c r="A452" s="857"/>
      <c r="B452" s="858"/>
      <c r="C452" s="858"/>
      <c r="D452" s="858"/>
      <c r="E452" s="858"/>
      <c r="F452" s="859"/>
      <c r="G452" s="857"/>
      <c r="H452" s="858"/>
      <c r="I452" s="858"/>
      <c r="J452" s="858"/>
      <c r="K452" s="859"/>
    </row>
    <row r="453" spans="1:11" x14ac:dyDescent="0.25">
      <c r="A453" s="1003" t="s">
        <v>1113</v>
      </c>
      <c r="B453" s="1004"/>
      <c r="C453" s="1004"/>
      <c r="D453" s="1004"/>
      <c r="E453" s="1004"/>
      <c r="F453" s="1005"/>
      <c r="G453" s="1003" t="s">
        <v>1133</v>
      </c>
      <c r="H453" s="1004"/>
      <c r="I453" s="1004"/>
      <c r="J453" s="1004"/>
      <c r="K453" s="1005"/>
    </row>
    <row r="454" spans="1:11" ht="15.75" thickBot="1" x14ac:dyDescent="0.3">
      <c r="A454" s="1006"/>
      <c r="B454" s="1007"/>
      <c r="C454" s="1007"/>
      <c r="D454" s="1007"/>
      <c r="E454" s="1007"/>
      <c r="F454" s="1008"/>
      <c r="G454" s="1006"/>
      <c r="H454" s="1007"/>
      <c r="I454" s="1007"/>
      <c r="J454" s="1007"/>
      <c r="K454" s="1008"/>
    </row>
    <row r="455" spans="1:11" ht="15.75" hidden="1" thickBot="1" x14ac:dyDescent="0.3">
      <c r="A455" s="866" t="s">
        <v>504</v>
      </c>
      <c r="B455" s="867"/>
      <c r="C455" s="867"/>
      <c r="D455" s="867"/>
      <c r="E455" s="867"/>
      <c r="F455" s="868"/>
      <c r="G455" s="866" t="s">
        <v>505</v>
      </c>
      <c r="H455" s="867"/>
      <c r="I455" s="867"/>
      <c r="J455" s="867"/>
      <c r="K455" s="868"/>
    </row>
    <row r="456" spans="1:11" ht="15.75" hidden="1" thickBot="1" x14ac:dyDescent="0.3">
      <c r="A456" s="857"/>
      <c r="B456" s="858"/>
      <c r="C456" s="858"/>
      <c r="D456" s="858"/>
      <c r="E456" s="858"/>
      <c r="F456" s="859"/>
      <c r="G456" s="857"/>
      <c r="H456" s="858"/>
      <c r="I456" s="858"/>
      <c r="J456" s="858"/>
      <c r="K456" s="859"/>
    </row>
    <row r="457" spans="1:11" ht="15.75" hidden="1" thickBot="1" x14ac:dyDescent="0.3">
      <c r="A457" s="857"/>
      <c r="B457" s="858"/>
      <c r="C457" s="858"/>
      <c r="D457" s="858"/>
      <c r="E457" s="858"/>
      <c r="F457" s="859"/>
      <c r="G457" s="857"/>
      <c r="H457" s="858"/>
      <c r="I457" s="858"/>
      <c r="J457" s="858"/>
      <c r="K457" s="859"/>
    </row>
    <row r="458" spans="1:11" ht="15.75" hidden="1" thickBot="1" x14ac:dyDescent="0.3">
      <c r="A458" s="857"/>
      <c r="B458" s="858"/>
      <c r="C458" s="858"/>
      <c r="D458" s="858"/>
      <c r="E458" s="858"/>
      <c r="F458" s="859"/>
      <c r="G458" s="857"/>
      <c r="H458" s="858"/>
      <c r="I458" s="858"/>
      <c r="J458" s="858"/>
      <c r="K458" s="859"/>
    </row>
    <row r="459" spans="1:11" ht="15.75" hidden="1" thickBot="1" x14ac:dyDescent="0.3">
      <c r="A459" s="857"/>
      <c r="B459" s="858"/>
      <c r="C459" s="858"/>
      <c r="D459" s="858"/>
      <c r="E459" s="858"/>
      <c r="F459" s="859"/>
      <c r="G459" s="857"/>
      <c r="H459" s="858"/>
      <c r="I459" s="858"/>
      <c r="J459" s="858"/>
      <c r="K459" s="859"/>
    </row>
    <row r="460" spans="1:11" ht="15.75" hidden="1" thickBot="1" x14ac:dyDescent="0.3">
      <c r="A460" s="857"/>
      <c r="B460" s="858"/>
      <c r="C460" s="858"/>
      <c r="D460" s="858"/>
      <c r="E460" s="858"/>
      <c r="F460" s="859"/>
      <c r="G460" s="857"/>
      <c r="H460" s="858"/>
      <c r="I460" s="858"/>
      <c r="J460" s="858"/>
      <c r="K460" s="859"/>
    </row>
    <row r="461" spans="1:11" ht="15.75" hidden="1" thickBot="1" x14ac:dyDescent="0.3">
      <c r="A461" s="857"/>
      <c r="B461" s="858"/>
      <c r="C461" s="858"/>
      <c r="D461" s="858"/>
      <c r="E461" s="858"/>
      <c r="F461" s="859"/>
      <c r="G461" s="857"/>
      <c r="H461" s="858"/>
      <c r="I461" s="858"/>
      <c r="J461" s="858"/>
      <c r="K461" s="859"/>
    </row>
    <row r="462" spans="1:11" ht="15.75" hidden="1" thickBot="1" x14ac:dyDescent="0.3">
      <c r="A462" s="857"/>
      <c r="B462" s="858"/>
      <c r="C462" s="858"/>
      <c r="D462" s="858"/>
      <c r="E462" s="858"/>
      <c r="F462" s="859"/>
      <c r="G462" s="857"/>
      <c r="H462" s="858"/>
      <c r="I462" s="858"/>
      <c r="J462" s="858"/>
      <c r="K462" s="859"/>
    </row>
    <row r="463" spans="1:11" ht="15.75" hidden="1" thickBot="1" x14ac:dyDescent="0.3">
      <c r="A463" s="857"/>
      <c r="B463" s="858"/>
      <c r="C463" s="858"/>
      <c r="D463" s="858"/>
      <c r="E463" s="858"/>
      <c r="F463" s="859"/>
      <c r="G463" s="857"/>
      <c r="H463" s="858"/>
      <c r="I463" s="858"/>
      <c r="J463" s="858"/>
      <c r="K463" s="859"/>
    </row>
    <row r="464" spans="1:11" ht="15.75" hidden="1" thickBot="1" x14ac:dyDescent="0.3">
      <c r="A464" s="857"/>
      <c r="B464" s="858"/>
      <c r="C464" s="858"/>
      <c r="D464" s="858"/>
      <c r="E464" s="858"/>
      <c r="F464" s="859"/>
      <c r="G464" s="857"/>
      <c r="H464" s="858"/>
      <c r="I464" s="858"/>
      <c r="J464" s="858"/>
      <c r="K464" s="859"/>
    </row>
    <row r="465" spans="1:11" ht="15.75" hidden="1" thickBot="1" x14ac:dyDescent="0.3">
      <c r="A465" s="857"/>
      <c r="B465" s="858"/>
      <c r="C465" s="858"/>
      <c r="D465" s="858"/>
      <c r="E465" s="858"/>
      <c r="F465" s="859"/>
      <c r="G465" s="857"/>
      <c r="H465" s="858"/>
      <c r="I465" s="858"/>
      <c r="J465" s="858"/>
      <c r="K465" s="859"/>
    </row>
    <row r="466" spans="1:11" ht="15.75" hidden="1" thickBot="1" x14ac:dyDescent="0.3">
      <c r="A466" s="857"/>
      <c r="B466" s="858"/>
      <c r="C466" s="858"/>
      <c r="D466" s="858"/>
      <c r="E466" s="858"/>
      <c r="F466" s="859"/>
      <c r="G466" s="857"/>
      <c r="H466" s="858"/>
      <c r="I466" s="858"/>
      <c r="J466" s="858"/>
      <c r="K466" s="859"/>
    </row>
    <row r="467" spans="1:11" ht="15.75" hidden="1" thickBot="1" x14ac:dyDescent="0.3">
      <c r="A467" s="857"/>
      <c r="B467" s="858"/>
      <c r="C467" s="858"/>
      <c r="D467" s="858"/>
      <c r="E467" s="858"/>
      <c r="F467" s="859"/>
      <c r="G467" s="857"/>
      <c r="H467" s="858"/>
      <c r="I467" s="858"/>
      <c r="J467" s="858"/>
      <c r="K467" s="859"/>
    </row>
    <row r="468" spans="1:11" ht="15.75" hidden="1" thickBot="1" x14ac:dyDescent="0.3">
      <c r="A468" s="857"/>
      <c r="B468" s="858"/>
      <c r="C468" s="858"/>
      <c r="D468" s="858"/>
      <c r="E468" s="858"/>
      <c r="F468" s="859"/>
      <c r="G468" s="857"/>
      <c r="H468" s="858"/>
      <c r="I468" s="858"/>
      <c r="J468" s="858"/>
      <c r="K468" s="859"/>
    </row>
    <row r="469" spans="1:11" ht="15.75" hidden="1" thickBot="1" x14ac:dyDescent="0.3">
      <c r="A469" s="1003" t="s">
        <v>612</v>
      </c>
      <c r="B469" s="1004"/>
      <c r="C469" s="1004"/>
      <c r="D469" s="1004"/>
      <c r="E469" s="1004"/>
      <c r="F469" s="1005"/>
      <c r="G469" s="1003" t="s">
        <v>738</v>
      </c>
      <c r="H469" s="1004"/>
      <c r="I469" s="1004"/>
      <c r="J469" s="1004"/>
      <c r="K469" s="1005"/>
    </row>
    <row r="470" spans="1:11" ht="15.75" hidden="1" thickBot="1" x14ac:dyDescent="0.3">
      <c r="A470" s="1006"/>
      <c r="B470" s="1007"/>
      <c r="C470" s="1007"/>
      <c r="D470" s="1007"/>
      <c r="E470" s="1007"/>
      <c r="F470" s="1008"/>
      <c r="G470" s="1006"/>
      <c r="H470" s="1007"/>
      <c r="I470" s="1007"/>
      <c r="J470" s="1007"/>
      <c r="K470" s="1008"/>
    </row>
    <row r="471" spans="1:11" x14ac:dyDescent="0.25">
      <c r="A471" s="866" t="s">
        <v>504</v>
      </c>
      <c r="B471" s="867"/>
      <c r="C471" s="867"/>
      <c r="D471" s="867"/>
      <c r="E471" s="867"/>
      <c r="F471" s="868"/>
      <c r="G471" s="866" t="s">
        <v>505</v>
      </c>
      <c r="H471" s="867"/>
      <c r="I471" s="867"/>
      <c r="J471" s="867"/>
      <c r="K471" s="868"/>
    </row>
    <row r="472" spans="1:11" x14ac:dyDescent="0.25">
      <c r="A472" s="857"/>
      <c r="B472" s="858"/>
      <c r="C472" s="858"/>
      <c r="D472" s="858"/>
      <c r="E472" s="858"/>
      <c r="F472" s="859"/>
      <c r="G472" s="857"/>
      <c r="H472" s="858"/>
      <c r="I472" s="858"/>
      <c r="J472" s="858"/>
      <c r="K472" s="859"/>
    </row>
    <row r="473" spans="1:11" x14ac:dyDescent="0.25">
      <c r="A473" s="857"/>
      <c r="B473" s="858"/>
      <c r="C473" s="858"/>
      <c r="D473" s="858"/>
      <c r="E473" s="858"/>
      <c r="F473" s="859"/>
      <c r="G473" s="857"/>
      <c r="H473" s="858"/>
      <c r="I473" s="858"/>
      <c r="J473" s="858"/>
      <c r="K473" s="859"/>
    </row>
    <row r="474" spans="1:11" x14ac:dyDescent="0.25">
      <c r="A474" s="857"/>
      <c r="B474" s="858"/>
      <c r="C474" s="858"/>
      <c r="D474" s="858"/>
      <c r="E474" s="858"/>
      <c r="F474" s="859"/>
      <c r="G474" s="857"/>
      <c r="H474" s="858"/>
      <c r="I474" s="858"/>
      <c r="J474" s="858"/>
      <c r="K474" s="859"/>
    </row>
    <row r="475" spans="1:11" x14ac:dyDescent="0.25">
      <c r="A475" s="857"/>
      <c r="B475" s="858"/>
      <c r="C475" s="858"/>
      <c r="D475" s="858"/>
      <c r="E475" s="858"/>
      <c r="F475" s="859"/>
      <c r="G475" s="857"/>
      <c r="H475" s="858"/>
      <c r="I475" s="858"/>
      <c r="J475" s="858"/>
      <c r="K475" s="859"/>
    </row>
    <row r="476" spans="1:11" x14ac:dyDescent="0.25">
      <c r="A476" s="857"/>
      <c r="B476" s="858"/>
      <c r="C476" s="858"/>
      <c r="D476" s="858"/>
      <c r="E476" s="858"/>
      <c r="F476" s="859"/>
      <c r="G476" s="857"/>
      <c r="H476" s="858"/>
      <c r="I476" s="858"/>
      <c r="J476" s="858"/>
      <c r="K476" s="859"/>
    </row>
    <row r="477" spans="1:11" x14ac:dyDescent="0.25">
      <c r="A477" s="857"/>
      <c r="B477" s="858"/>
      <c r="C477" s="858"/>
      <c r="D477" s="858"/>
      <c r="E477" s="858"/>
      <c r="F477" s="859"/>
      <c r="G477" s="857"/>
      <c r="H477" s="858"/>
      <c r="I477" s="858"/>
      <c r="J477" s="858"/>
      <c r="K477" s="859"/>
    </row>
    <row r="478" spans="1:11" x14ac:dyDescent="0.25">
      <c r="A478" s="857"/>
      <c r="B478" s="858"/>
      <c r="C478" s="858"/>
      <c r="D478" s="858"/>
      <c r="E478" s="858"/>
      <c r="F478" s="859"/>
      <c r="G478" s="857"/>
      <c r="H478" s="858"/>
      <c r="I478" s="858"/>
      <c r="J478" s="858"/>
      <c r="K478" s="859"/>
    </row>
    <row r="479" spans="1:11" x14ac:dyDescent="0.25">
      <c r="A479" s="857"/>
      <c r="B479" s="858"/>
      <c r="C479" s="858"/>
      <c r="D479" s="858"/>
      <c r="E479" s="858"/>
      <c r="F479" s="859"/>
      <c r="G479" s="857"/>
      <c r="H479" s="858"/>
      <c r="I479" s="858"/>
      <c r="J479" s="858"/>
      <c r="K479" s="859"/>
    </row>
    <row r="480" spans="1:11" x14ac:dyDescent="0.25">
      <c r="A480" s="857"/>
      <c r="B480" s="858"/>
      <c r="C480" s="858"/>
      <c r="D480" s="858"/>
      <c r="E480" s="858"/>
      <c r="F480" s="859"/>
      <c r="G480" s="857"/>
      <c r="H480" s="858"/>
      <c r="I480" s="858"/>
      <c r="J480" s="858"/>
      <c r="K480" s="859"/>
    </row>
    <row r="481" spans="1:11" x14ac:dyDescent="0.25">
      <c r="A481" s="857"/>
      <c r="B481" s="858"/>
      <c r="C481" s="858"/>
      <c r="D481" s="858"/>
      <c r="E481" s="858"/>
      <c r="F481" s="859"/>
      <c r="G481" s="857"/>
      <c r="H481" s="858"/>
      <c r="I481" s="858"/>
      <c r="J481" s="858"/>
      <c r="K481" s="859"/>
    </row>
    <row r="482" spans="1:11" x14ac:dyDescent="0.25">
      <c r="A482" s="857"/>
      <c r="B482" s="858"/>
      <c r="C482" s="858"/>
      <c r="D482" s="858"/>
      <c r="E482" s="858"/>
      <c r="F482" s="859"/>
      <c r="G482" s="857"/>
      <c r="H482" s="858"/>
      <c r="I482" s="858"/>
      <c r="J482" s="858"/>
      <c r="K482" s="859"/>
    </row>
    <row r="483" spans="1:11" x14ac:dyDescent="0.25">
      <c r="A483" s="857"/>
      <c r="B483" s="858"/>
      <c r="C483" s="858"/>
      <c r="D483" s="858"/>
      <c r="E483" s="858"/>
      <c r="F483" s="859"/>
      <c r="G483" s="857"/>
      <c r="H483" s="858"/>
      <c r="I483" s="858"/>
      <c r="J483" s="858"/>
      <c r="K483" s="859"/>
    </row>
    <row r="484" spans="1:11" ht="15.75" thickBot="1" x14ac:dyDescent="0.3">
      <c r="A484" s="857"/>
      <c r="B484" s="858"/>
      <c r="C484" s="858"/>
      <c r="D484" s="858"/>
      <c r="E484" s="858"/>
      <c r="F484" s="859"/>
      <c r="G484" s="857"/>
      <c r="H484" s="858"/>
      <c r="I484" s="858"/>
      <c r="J484" s="858"/>
      <c r="K484" s="859"/>
    </row>
    <row r="485" spans="1:11" x14ac:dyDescent="0.25">
      <c r="A485" s="1003" t="s">
        <v>1271</v>
      </c>
      <c r="B485" s="1004"/>
      <c r="C485" s="1004"/>
      <c r="D485" s="1004"/>
      <c r="E485" s="1004"/>
      <c r="F485" s="1005"/>
      <c r="G485" s="1003" t="s">
        <v>1272</v>
      </c>
      <c r="H485" s="1004"/>
      <c r="I485" s="1004"/>
      <c r="J485" s="1004"/>
      <c r="K485" s="1005"/>
    </row>
    <row r="486" spans="1:11" ht="30.75" customHeight="1" thickBot="1" x14ac:dyDescent="0.3">
      <c r="A486" s="1006"/>
      <c r="B486" s="1007"/>
      <c r="C486" s="1007"/>
      <c r="D486" s="1007"/>
      <c r="E486" s="1007"/>
      <c r="F486" s="1008"/>
      <c r="G486" s="1006"/>
      <c r="H486" s="1007"/>
      <c r="I486" s="1007"/>
      <c r="J486" s="1007"/>
      <c r="K486" s="1008"/>
    </row>
    <row r="487" spans="1:11" x14ac:dyDescent="0.25">
      <c r="A487" s="866" t="s">
        <v>504</v>
      </c>
      <c r="B487" s="867"/>
      <c r="C487" s="867"/>
      <c r="D487" s="867"/>
      <c r="E487" s="867"/>
      <c r="F487" s="868"/>
      <c r="G487" s="866" t="s">
        <v>505</v>
      </c>
      <c r="H487" s="867"/>
      <c r="I487" s="867"/>
      <c r="J487" s="867"/>
      <c r="K487" s="868"/>
    </row>
    <row r="488" spans="1:11" x14ac:dyDescent="0.25">
      <c r="A488" s="857"/>
      <c r="B488" s="858"/>
      <c r="C488" s="858"/>
      <c r="D488" s="858"/>
      <c r="E488" s="858"/>
      <c r="F488" s="859"/>
      <c r="G488" s="857"/>
      <c r="H488" s="858"/>
      <c r="I488" s="858"/>
      <c r="J488" s="858"/>
      <c r="K488" s="859"/>
    </row>
    <row r="489" spans="1:11" x14ac:dyDescent="0.25">
      <c r="A489" s="857"/>
      <c r="B489" s="858"/>
      <c r="C489" s="858"/>
      <c r="D489" s="858"/>
      <c r="E489" s="858"/>
      <c r="F489" s="859"/>
      <c r="G489" s="857"/>
      <c r="H489" s="858"/>
      <c r="I489" s="858"/>
      <c r="J489" s="858"/>
      <c r="K489" s="859"/>
    </row>
    <row r="490" spans="1:11" x14ac:dyDescent="0.25">
      <c r="A490" s="857"/>
      <c r="B490" s="858"/>
      <c r="C490" s="858"/>
      <c r="D490" s="858"/>
      <c r="E490" s="858"/>
      <c r="F490" s="859"/>
      <c r="G490" s="857"/>
      <c r="H490" s="858"/>
      <c r="I490" s="858"/>
      <c r="J490" s="858"/>
      <c r="K490" s="859"/>
    </row>
    <row r="491" spans="1:11" x14ac:dyDescent="0.25">
      <c r="A491" s="857"/>
      <c r="B491" s="858"/>
      <c r="C491" s="858"/>
      <c r="D491" s="858"/>
      <c r="E491" s="858"/>
      <c r="F491" s="859"/>
      <c r="G491" s="857"/>
      <c r="H491" s="858"/>
      <c r="I491" s="858"/>
      <c r="J491" s="858"/>
      <c r="K491" s="859"/>
    </row>
    <row r="492" spans="1:11" x14ac:dyDescent="0.25">
      <c r="A492" s="857"/>
      <c r="B492" s="858"/>
      <c r="C492" s="858"/>
      <c r="D492" s="858"/>
      <c r="E492" s="858"/>
      <c r="F492" s="859"/>
      <c r="G492" s="857"/>
      <c r="H492" s="858"/>
      <c r="I492" s="858"/>
      <c r="J492" s="858"/>
      <c r="K492" s="859"/>
    </row>
    <row r="493" spans="1:11" x14ac:dyDescent="0.25">
      <c r="A493" s="857"/>
      <c r="B493" s="858"/>
      <c r="C493" s="858"/>
      <c r="D493" s="858"/>
      <c r="E493" s="858"/>
      <c r="F493" s="859"/>
      <c r="G493" s="857"/>
      <c r="H493" s="858"/>
      <c r="I493" s="858"/>
      <c r="J493" s="858"/>
      <c r="K493" s="859"/>
    </row>
    <row r="494" spans="1:11" x14ac:dyDescent="0.25">
      <c r="A494" s="857"/>
      <c r="B494" s="858"/>
      <c r="C494" s="858"/>
      <c r="D494" s="858"/>
      <c r="E494" s="858"/>
      <c r="F494" s="859"/>
      <c r="G494" s="857"/>
      <c r="H494" s="858"/>
      <c r="I494" s="858"/>
      <c r="J494" s="858"/>
      <c r="K494" s="859"/>
    </row>
    <row r="495" spans="1:11" x14ac:dyDescent="0.25">
      <c r="A495" s="857"/>
      <c r="B495" s="858"/>
      <c r="C495" s="858"/>
      <c r="D495" s="858"/>
      <c r="E495" s="858"/>
      <c r="F495" s="859"/>
      <c r="G495" s="857"/>
      <c r="H495" s="858"/>
      <c r="I495" s="858"/>
      <c r="J495" s="858"/>
      <c r="K495" s="859"/>
    </row>
    <row r="496" spans="1:11" x14ac:dyDescent="0.25">
      <c r="A496" s="857"/>
      <c r="B496" s="858"/>
      <c r="C496" s="858"/>
      <c r="D496" s="858"/>
      <c r="E496" s="858"/>
      <c r="F496" s="859"/>
      <c r="G496" s="857"/>
      <c r="H496" s="858"/>
      <c r="I496" s="858"/>
      <c r="J496" s="858"/>
      <c r="K496" s="859"/>
    </row>
    <row r="497" spans="1:11" x14ac:dyDescent="0.25">
      <c r="A497" s="857"/>
      <c r="B497" s="858"/>
      <c r="C497" s="858"/>
      <c r="D497" s="858"/>
      <c r="E497" s="858"/>
      <c r="F497" s="859"/>
      <c r="G497" s="857"/>
      <c r="H497" s="858"/>
      <c r="I497" s="858"/>
      <c r="J497" s="858"/>
      <c r="K497" s="859"/>
    </row>
    <row r="498" spans="1:11" x14ac:dyDescent="0.25">
      <c r="A498" s="857"/>
      <c r="B498" s="858"/>
      <c r="C498" s="858"/>
      <c r="D498" s="858"/>
      <c r="E498" s="858"/>
      <c r="F498" s="859"/>
      <c r="G498" s="857"/>
      <c r="H498" s="858"/>
      <c r="I498" s="858"/>
      <c r="J498" s="858"/>
      <c r="K498" s="859"/>
    </row>
    <row r="499" spans="1:11" x14ac:dyDescent="0.25">
      <c r="A499" s="857"/>
      <c r="B499" s="858"/>
      <c r="C499" s="858"/>
      <c r="D499" s="858"/>
      <c r="E499" s="858"/>
      <c r="F499" s="859"/>
      <c r="G499" s="857"/>
      <c r="H499" s="858"/>
      <c r="I499" s="858"/>
      <c r="J499" s="858"/>
      <c r="K499" s="859"/>
    </row>
    <row r="500" spans="1:11" ht="15.75" thickBot="1" x14ac:dyDescent="0.3">
      <c r="A500" s="857"/>
      <c r="B500" s="858"/>
      <c r="C500" s="858"/>
      <c r="D500" s="858"/>
      <c r="E500" s="858"/>
      <c r="F500" s="859"/>
      <c r="G500" s="857"/>
      <c r="H500" s="858"/>
      <c r="I500" s="858"/>
      <c r="J500" s="858"/>
      <c r="K500" s="859"/>
    </row>
    <row r="501" spans="1:11" x14ac:dyDescent="0.25">
      <c r="A501" s="1003" t="s">
        <v>1134</v>
      </c>
      <c r="B501" s="1004"/>
      <c r="C501" s="1004"/>
      <c r="D501" s="1004"/>
      <c r="E501" s="1004"/>
      <c r="F501" s="1005"/>
      <c r="G501" s="1003" t="s">
        <v>1273</v>
      </c>
      <c r="H501" s="1004"/>
      <c r="I501" s="1004"/>
      <c r="J501" s="1004"/>
      <c r="K501" s="1005"/>
    </row>
    <row r="502" spans="1:11" ht="15.75" thickBot="1" x14ac:dyDescent="0.3">
      <c r="A502" s="1006"/>
      <c r="B502" s="1007"/>
      <c r="C502" s="1007"/>
      <c r="D502" s="1007"/>
      <c r="E502" s="1007"/>
      <c r="F502" s="1008"/>
      <c r="G502" s="1006"/>
      <c r="H502" s="1007"/>
      <c r="I502" s="1007"/>
      <c r="J502" s="1007"/>
      <c r="K502" s="1008"/>
    </row>
    <row r="503" spans="1:11" x14ac:dyDescent="0.25">
      <c r="A503" s="866" t="s">
        <v>504</v>
      </c>
      <c r="B503" s="867"/>
      <c r="C503" s="867"/>
      <c r="D503" s="867"/>
      <c r="E503" s="867"/>
      <c r="F503" s="868"/>
      <c r="G503" s="866"/>
      <c r="H503" s="867"/>
      <c r="I503" s="867"/>
      <c r="J503" s="867"/>
      <c r="K503" s="868"/>
    </row>
    <row r="504" spans="1:11" x14ac:dyDescent="0.25">
      <c r="A504" s="857"/>
      <c r="B504" s="858"/>
      <c r="C504" s="858"/>
      <c r="D504" s="858"/>
      <c r="E504" s="858"/>
      <c r="F504" s="859"/>
      <c r="G504" s="857"/>
      <c r="H504" s="858"/>
      <c r="I504" s="858"/>
      <c r="J504" s="858"/>
      <c r="K504" s="859"/>
    </row>
    <row r="505" spans="1:11" x14ac:dyDescent="0.25">
      <c r="A505" s="857"/>
      <c r="B505" s="858"/>
      <c r="C505" s="858"/>
      <c r="D505" s="858"/>
      <c r="E505" s="858"/>
      <c r="F505" s="859"/>
      <c r="G505" s="857"/>
      <c r="H505" s="858"/>
      <c r="I505" s="858"/>
      <c r="J505" s="858"/>
      <c r="K505" s="859"/>
    </row>
    <row r="506" spans="1:11" x14ac:dyDescent="0.25">
      <c r="A506" s="857"/>
      <c r="B506" s="858"/>
      <c r="C506" s="858"/>
      <c r="D506" s="858"/>
      <c r="E506" s="858"/>
      <c r="F506" s="859"/>
      <c r="G506" s="857"/>
      <c r="H506" s="858"/>
      <c r="I506" s="858"/>
      <c r="J506" s="858"/>
      <c r="K506" s="859"/>
    </row>
    <row r="507" spans="1:11" x14ac:dyDescent="0.25">
      <c r="A507" s="857"/>
      <c r="B507" s="858"/>
      <c r="C507" s="858"/>
      <c r="D507" s="858"/>
      <c r="E507" s="858"/>
      <c r="F507" s="859"/>
      <c r="G507" s="857"/>
      <c r="H507" s="858"/>
      <c r="I507" s="858"/>
      <c r="J507" s="858"/>
      <c r="K507" s="859"/>
    </row>
    <row r="508" spans="1:11" x14ac:dyDescent="0.25">
      <c r="A508" s="857"/>
      <c r="B508" s="858"/>
      <c r="C508" s="858"/>
      <c r="D508" s="858"/>
      <c r="E508" s="858"/>
      <c r="F508" s="859"/>
      <c r="G508" s="857"/>
      <c r="H508" s="858"/>
      <c r="I508" s="858"/>
      <c r="J508" s="858"/>
      <c r="K508" s="859"/>
    </row>
    <row r="509" spans="1:11" x14ac:dyDescent="0.25">
      <c r="A509" s="857"/>
      <c r="B509" s="858"/>
      <c r="C509" s="858"/>
      <c r="D509" s="858"/>
      <c r="E509" s="858"/>
      <c r="F509" s="859"/>
      <c r="G509" s="857"/>
      <c r="H509" s="858"/>
      <c r="I509" s="858"/>
      <c r="J509" s="858"/>
      <c r="K509" s="859"/>
    </row>
    <row r="510" spans="1:11" x14ac:dyDescent="0.25">
      <c r="A510" s="857"/>
      <c r="B510" s="858"/>
      <c r="C510" s="858"/>
      <c r="D510" s="858"/>
      <c r="E510" s="858"/>
      <c r="F510" s="859"/>
      <c r="G510" s="857"/>
      <c r="H510" s="858"/>
      <c r="I510" s="858"/>
      <c r="J510" s="858"/>
      <c r="K510" s="859"/>
    </row>
    <row r="511" spans="1:11" x14ac:dyDescent="0.25">
      <c r="A511" s="857"/>
      <c r="B511" s="858"/>
      <c r="C511" s="858"/>
      <c r="D511" s="858"/>
      <c r="E511" s="858"/>
      <c r="F511" s="859"/>
      <c r="G511" s="857"/>
      <c r="H511" s="858"/>
      <c r="I511" s="858"/>
      <c r="J511" s="858"/>
      <c r="K511" s="859"/>
    </row>
    <row r="512" spans="1:11" x14ac:dyDescent="0.25">
      <c r="A512" s="857"/>
      <c r="B512" s="858"/>
      <c r="C512" s="858"/>
      <c r="D512" s="858"/>
      <c r="E512" s="858"/>
      <c r="F512" s="859"/>
      <c r="G512" s="857"/>
      <c r="H512" s="858"/>
      <c r="I512" s="858"/>
      <c r="J512" s="858"/>
      <c r="K512" s="859"/>
    </row>
    <row r="513" spans="1:11" x14ac:dyDescent="0.25">
      <c r="A513" s="857"/>
      <c r="B513" s="858"/>
      <c r="C513" s="858"/>
      <c r="D513" s="858"/>
      <c r="E513" s="858"/>
      <c r="F513" s="859"/>
      <c r="G513" s="857"/>
      <c r="H513" s="858"/>
      <c r="I513" s="858"/>
      <c r="J513" s="858"/>
      <c r="K513" s="859"/>
    </row>
    <row r="514" spans="1:11" x14ac:dyDescent="0.25">
      <c r="A514" s="857"/>
      <c r="B514" s="858"/>
      <c r="C514" s="858"/>
      <c r="D514" s="858"/>
      <c r="E514" s="858"/>
      <c r="F514" s="859"/>
      <c r="G514" s="857"/>
      <c r="H514" s="858"/>
      <c r="I514" s="858"/>
      <c r="J514" s="858"/>
      <c r="K514" s="859"/>
    </row>
    <row r="515" spans="1:11" x14ac:dyDescent="0.25">
      <c r="A515" s="857"/>
      <c r="B515" s="858"/>
      <c r="C515" s="858"/>
      <c r="D515" s="858"/>
      <c r="E515" s="858"/>
      <c r="F515" s="859"/>
      <c r="G515" s="857"/>
      <c r="H515" s="858"/>
      <c r="I515" s="858"/>
      <c r="J515" s="858"/>
      <c r="K515" s="859"/>
    </row>
    <row r="516" spans="1:11" ht="15.75" thickBot="1" x14ac:dyDescent="0.3">
      <c r="A516" s="857"/>
      <c r="B516" s="858"/>
      <c r="C516" s="858"/>
      <c r="D516" s="858"/>
      <c r="E516" s="858"/>
      <c r="F516" s="859"/>
      <c r="G516" s="857"/>
      <c r="H516" s="858"/>
      <c r="I516" s="858"/>
      <c r="J516" s="858"/>
      <c r="K516" s="859"/>
    </row>
    <row r="517" spans="1:11" x14ac:dyDescent="0.25">
      <c r="A517" s="1003" t="s">
        <v>1274</v>
      </c>
      <c r="B517" s="1004"/>
      <c r="C517" s="1004"/>
      <c r="D517" s="1004"/>
      <c r="E517" s="1004"/>
      <c r="F517" s="1005"/>
      <c r="G517" s="1003" t="s">
        <v>1274</v>
      </c>
      <c r="H517" s="1004"/>
      <c r="I517" s="1004"/>
      <c r="J517" s="1004"/>
      <c r="K517" s="1005"/>
    </row>
    <row r="518" spans="1:11" ht="36" customHeight="1" thickBot="1" x14ac:dyDescent="0.3">
      <c r="A518" s="1006"/>
      <c r="B518" s="1007"/>
      <c r="C518" s="1007"/>
      <c r="D518" s="1007"/>
      <c r="E518" s="1007"/>
      <c r="F518" s="1008"/>
      <c r="G518" s="1006"/>
      <c r="H518" s="1007"/>
      <c r="I518" s="1007"/>
      <c r="J518" s="1007"/>
      <c r="K518" s="1008"/>
    </row>
    <row r="519" spans="1:11" x14ac:dyDescent="0.25">
      <c r="A519" s="866" t="s">
        <v>504</v>
      </c>
      <c r="B519" s="867"/>
      <c r="C519" s="867"/>
      <c r="D519" s="867"/>
      <c r="E519" s="867"/>
      <c r="F519" s="868"/>
      <c r="G519" s="866" t="s">
        <v>505</v>
      </c>
      <c r="H519" s="867"/>
      <c r="I519" s="867"/>
      <c r="J519" s="867"/>
      <c r="K519" s="868"/>
    </row>
    <row r="520" spans="1:11" x14ac:dyDescent="0.25">
      <c r="A520" s="857"/>
      <c r="B520" s="858"/>
      <c r="C520" s="858"/>
      <c r="D520" s="858"/>
      <c r="E520" s="858"/>
      <c r="F520" s="859"/>
      <c r="G520" s="857"/>
      <c r="H520" s="858"/>
      <c r="I520" s="858"/>
      <c r="J520" s="858"/>
      <c r="K520" s="859"/>
    </row>
    <row r="521" spans="1:11" x14ac:dyDescent="0.25">
      <c r="A521" s="857"/>
      <c r="B521" s="858"/>
      <c r="C521" s="858"/>
      <c r="D521" s="858"/>
      <c r="E521" s="858"/>
      <c r="F521" s="859"/>
      <c r="G521" s="857"/>
      <c r="H521" s="858"/>
      <c r="I521" s="858"/>
      <c r="J521" s="858"/>
      <c r="K521" s="859"/>
    </row>
    <row r="522" spans="1:11" x14ac:dyDescent="0.25">
      <c r="A522" s="857"/>
      <c r="B522" s="858"/>
      <c r="C522" s="858"/>
      <c r="D522" s="858"/>
      <c r="E522" s="858"/>
      <c r="F522" s="859"/>
      <c r="G522" s="857"/>
      <c r="H522" s="858"/>
      <c r="I522" s="858"/>
      <c r="J522" s="858"/>
      <c r="K522" s="859"/>
    </row>
    <row r="523" spans="1:11" x14ac:dyDescent="0.25">
      <c r="A523" s="857"/>
      <c r="B523" s="858"/>
      <c r="C523" s="858"/>
      <c r="D523" s="858"/>
      <c r="E523" s="858"/>
      <c r="F523" s="859"/>
      <c r="G523" s="857"/>
      <c r="H523" s="858"/>
      <c r="I523" s="858"/>
      <c r="J523" s="858"/>
      <c r="K523" s="859"/>
    </row>
    <row r="524" spans="1:11" x14ac:dyDescent="0.25">
      <c r="A524" s="857"/>
      <c r="B524" s="858"/>
      <c r="C524" s="858"/>
      <c r="D524" s="858"/>
      <c r="E524" s="858"/>
      <c r="F524" s="859"/>
      <c r="G524" s="857"/>
      <c r="H524" s="858"/>
      <c r="I524" s="858"/>
      <c r="J524" s="858"/>
      <c r="K524" s="859"/>
    </row>
    <row r="525" spans="1:11" x14ac:dyDescent="0.25">
      <c r="A525" s="857"/>
      <c r="B525" s="858"/>
      <c r="C525" s="858"/>
      <c r="D525" s="858"/>
      <c r="E525" s="858"/>
      <c r="F525" s="859"/>
      <c r="G525" s="857"/>
      <c r="H525" s="858"/>
      <c r="I525" s="858"/>
      <c r="J525" s="858"/>
      <c r="K525" s="859"/>
    </row>
    <row r="526" spans="1:11" x14ac:dyDescent="0.25">
      <c r="A526" s="857"/>
      <c r="B526" s="858"/>
      <c r="C526" s="858"/>
      <c r="D526" s="858"/>
      <c r="E526" s="858"/>
      <c r="F526" s="859"/>
      <c r="G526" s="857"/>
      <c r="H526" s="858"/>
      <c r="I526" s="858"/>
      <c r="J526" s="858"/>
      <c r="K526" s="859"/>
    </row>
    <row r="527" spans="1:11" x14ac:dyDescent="0.25">
      <c r="A527" s="857"/>
      <c r="B527" s="858"/>
      <c r="C527" s="858"/>
      <c r="D527" s="858"/>
      <c r="E527" s="858"/>
      <c r="F527" s="859"/>
      <c r="G527" s="857"/>
      <c r="H527" s="858"/>
      <c r="I527" s="858"/>
      <c r="J527" s="858"/>
      <c r="K527" s="859"/>
    </row>
    <row r="528" spans="1:11" x14ac:dyDescent="0.25">
      <c r="A528" s="857"/>
      <c r="B528" s="858"/>
      <c r="C528" s="858"/>
      <c r="D528" s="858"/>
      <c r="E528" s="858"/>
      <c r="F528" s="859"/>
      <c r="G528" s="857"/>
      <c r="H528" s="858"/>
      <c r="I528" s="858"/>
      <c r="J528" s="858"/>
      <c r="K528" s="859"/>
    </row>
    <row r="529" spans="1:11" x14ac:dyDescent="0.25">
      <c r="A529" s="857"/>
      <c r="B529" s="858"/>
      <c r="C529" s="858"/>
      <c r="D529" s="858"/>
      <c r="E529" s="858"/>
      <c r="F529" s="859"/>
      <c r="G529" s="857"/>
      <c r="H529" s="858"/>
      <c r="I529" s="858"/>
      <c r="J529" s="858"/>
      <c r="K529" s="859"/>
    </row>
    <row r="530" spans="1:11" x14ac:dyDescent="0.25">
      <c r="A530" s="857"/>
      <c r="B530" s="858"/>
      <c r="C530" s="858"/>
      <c r="D530" s="858"/>
      <c r="E530" s="858"/>
      <c r="F530" s="859"/>
      <c r="G530" s="857"/>
      <c r="H530" s="858"/>
      <c r="I530" s="858"/>
      <c r="J530" s="858"/>
      <c r="K530" s="859"/>
    </row>
    <row r="531" spans="1:11" x14ac:dyDescent="0.25">
      <c r="A531" s="857"/>
      <c r="B531" s="858"/>
      <c r="C531" s="858"/>
      <c r="D531" s="858"/>
      <c r="E531" s="858"/>
      <c r="F531" s="859"/>
      <c r="G531" s="857"/>
      <c r="H531" s="858"/>
      <c r="I531" s="858"/>
      <c r="J531" s="858"/>
      <c r="K531" s="859"/>
    </row>
    <row r="532" spans="1:11" ht="15.75" thickBot="1" x14ac:dyDescent="0.3">
      <c r="A532" s="857"/>
      <c r="B532" s="858"/>
      <c r="C532" s="858"/>
      <c r="D532" s="858"/>
      <c r="E532" s="858"/>
      <c r="F532" s="859"/>
      <c r="G532" s="857"/>
      <c r="H532" s="858"/>
      <c r="I532" s="858"/>
      <c r="J532" s="858"/>
      <c r="K532" s="859"/>
    </row>
    <row r="533" spans="1:11" x14ac:dyDescent="0.25">
      <c r="A533" s="1003" t="s">
        <v>1024</v>
      </c>
      <c r="B533" s="1004"/>
      <c r="C533" s="1004"/>
      <c r="D533" s="1004"/>
      <c r="E533" s="1004"/>
      <c r="F533" s="1005"/>
      <c r="G533" s="1003" t="s">
        <v>1024</v>
      </c>
      <c r="H533" s="1004"/>
      <c r="I533" s="1004"/>
      <c r="J533" s="1004"/>
      <c r="K533" s="1005"/>
    </row>
    <row r="534" spans="1:11" ht="15.75" thickBot="1" x14ac:dyDescent="0.3">
      <c r="A534" s="1006"/>
      <c r="B534" s="1007"/>
      <c r="C534" s="1007"/>
      <c r="D534" s="1007"/>
      <c r="E534" s="1007"/>
      <c r="F534" s="1008"/>
      <c r="G534" s="1006"/>
      <c r="H534" s="1007"/>
      <c r="I534" s="1007"/>
      <c r="J534" s="1007"/>
      <c r="K534" s="1008"/>
    </row>
    <row r="535" spans="1:11" x14ac:dyDescent="0.25">
      <c r="A535" s="866" t="s">
        <v>504</v>
      </c>
      <c r="B535" s="867"/>
      <c r="C535" s="867"/>
      <c r="D535" s="867"/>
      <c r="E535" s="867"/>
      <c r="F535" s="868"/>
      <c r="G535" s="866" t="s">
        <v>505</v>
      </c>
      <c r="H535" s="867"/>
      <c r="I535" s="867"/>
      <c r="J535" s="867"/>
      <c r="K535" s="868"/>
    </row>
    <row r="536" spans="1:11" x14ac:dyDescent="0.25">
      <c r="A536" s="857"/>
      <c r="B536" s="858"/>
      <c r="C536" s="858"/>
      <c r="D536" s="858"/>
      <c r="E536" s="858"/>
      <c r="F536" s="859"/>
      <c r="G536" s="857"/>
      <c r="H536" s="858"/>
      <c r="I536" s="858"/>
      <c r="J536" s="858"/>
      <c r="K536" s="859"/>
    </row>
    <row r="537" spans="1:11" x14ac:dyDescent="0.25">
      <c r="A537" s="857"/>
      <c r="B537" s="858"/>
      <c r="C537" s="858"/>
      <c r="D537" s="858"/>
      <c r="E537" s="858"/>
      <c r="F537" s="859"/>
      <c r="G537" s="857"/>
      <c r="H537" s="858"/>
      <c r="I537" s="858"/>
      <c r="J537" s="858"/>
      <c r="K537" s="859"/>
    </row>
    <row r="538" spans="1:11" x14ac:dyDescent="0.25">
      <c r="A538" s="857"/>
      <c r="B538" s="858"/>
      <c r="C538" s="858"/>
      <c r="D538" s="858"/>
      <c r="E538" s="858"/>
      <c r="F538" s="859"/>
      <c r="G538" s="857"/>
      <c r="H538" s="858"/>
      <c r="I538" s="858"/>
      <c r="J538" s="858"/>
      <c r="K538" s="859"/>
    </row>
    <row r="539" spans="1:11" x14ac:dyDescent="0.25">
      <c r="A539" s="857"/>
      <c r="B539" s="858"/>
      <c r="C539" s="858"/>
      <c r="D539" s="858"/>
      <c r="E539" s="858"/>
      <c r="F539" s="859"/>
      <c r="G539" s="857"/>
      <c r="H539" s="858"/>
      <c r="I539" s="858"/>
      <c r="J539" s="858"/>
      <c r="K539" s="859"/>
    </row>
    <row r="540" spans="1:11" x14ac:dyDescent="0.25">
      <c r="A540" s="857"/>
      <c r="B540" s="858"/>
      <c r="C540" s="858"/>
      <c r="D540" s="858"/>
      <c r="E540" s="858"/>
      <c r="F540" s="859"/>
      <c r="G540" s="857"/>
      <c r="H540" s="858"/>
      <c r="I540" s="858"/>
      <c r="J540" s="858"/>
      <c r="K540" s="859"/>
    </row>
    <row r="541" spans="1:11" x14ac:dyDescent="0.25">
      <c r="A541" s="857"/>
      <c r="B541" s="858"/>
      <c r="C541" s="858"/>
      <c r="D541" s="858"/>
      <c r="E541" s="858"/>
      <c r="F541" s="859"/>
      <c r="G541" s="857"/>
      <c r="H541" s="858"/>
      <c r="I541" s="858"/>
      <c r="J541" s="858"/>
      <c r="K541" s="859"/>
    </row>
    <row r="542" spans="1:11" x14ac:dyDescent="0.25">
      <c r="A542" s="857"/>
      <c r="B542" s="858"/>
      <c r="C542" s="858"/>
      <c r="D542" s="858"/>
      <c r="E542" s="858"/>
      <c r="F542" s="859"/>
      <c r="G542" s="857"/>
      <c r="H542" s="858"/>
      <c r="I542" s="858"/>
      <c r="J542" s="858"/>
      <c r="K542" s="859"/>
    </row>
    <row r="543" spans="1:11" x14ac:dyDescent="0.25">
      <c r="A543" s="857"/>
      <c r="B543" s="858"/>
      <c r="C543" s="858"/>
      <c r="D543" s="858"/>
      <c r="E543" s="858"/>
      <c r="F543" s="859"/>
      <c r="G543" s="857"/>
      <c r="H543" s="858"/>
      <c r="I543" s="858"/>
      <c r="J543" s="858"/>
      <c r="K543" s="859"/>
    </row>
    <row r="544" spans="1:11" x14ac:dyDescent="0.25">
      <c r="A544" s="857"/>
      <c r="B544" s="858"/>
      <c r="C544" s="858"/>
      <c r="D544" s="858"/>
      <c r="E544" s="858"/>
      <c r="F544" s="859"/>
      <c r="G544" s="857"/>
      <c r="H544" s="858"/>
      <c r="I544" s="858"/>
      <c r="J544" s="858"/>
      <c r="K544" s="859"/>
    </row>
    <row r="545" spans="1:11" x14ac:dyDescent="0.25">
      <c r="A545" s="857"/>
      <c r="B545" s="858"/>
      <c r="C545" s="858"/>
      <c r="D545" s="858"/>
      <c r="E545" s="858"/>
      <c r="F545" s="859"/>
      <c r="G545" s="857"/>
      <c r="H545" s="858"/>
      <c r="I545" s="858"/>
      <c r="J545" s="858"/>
      <c r="K545" s="859"/>
    </row>
    <row r="546" spans="1:11" x14ac:dyDescent="0.25">
      <c r="A546" s="857"/>
      <c r="B546" s="858"/>
      <c r="C546" s="858"/>
      <c r="D546" s="858"/>
      <c r="E546" s="858"/>
      <c r="F546" s="859"/>
      <c r="G546" s="857"/>
      <c r="H546" s="858"/>
      <c r="I546" s="858"/>
      <c r="J546" s="858"/>
      <c r="K546" s="859"/>
    </row>
    <row r="547" spans="1:11" x14ac:dyDescent="0.25">
      <c r="A547" s="857"/>
      <c r="B547" s="858"/>
      <c r="C547" s="858"/>
      <c r="D547" s="858"/>
      <c r="E547" s="858"/>
      <c r="F547" s="859"/>
      <c r="G547" s="857"/>
      <c r="H547" s="858"/>
      <c r="I547" s="858"/>
      <c r="J547" s="858"/>
      <c r="K547" s="859"/>
    </row>
    <row r="548" spans="1:11" ht="15.75" thickBot="1" x14ac:dyDescent="0.3">
      <c r="A548" s="857"/>
      <c r="B548" s="858"/>
      <c r="C548" s="858"/>
      <c r="D548" s="858"/>
      <c r="E548" s="858"/>
      <c r="F548" s="859"/>
      <c r="G548" s="857"/>
      <c r="H548" s="858"/>
      <c r="I548" s="858"/>
      <c r="J548" s="858"/>
      <c r="K548" s="859"/>
    </row>
    <row r="549" spans="1:11" x14ac:dyDescent="0.25">
      <c r="A549" s="1003" t="s">
        <v>1114</v>
      </c>
      <c r="B549" s="1004"/>
      <c r="C549" s="1004"/>
      <c r="D549" s="1004"/>
      <c r="E549" s="1004"/>
      <c r="F549" s="1005"/>
      <c r="G549" s="1003" t="s">
        <v>1115</v>
      </c>
      <c r="H549" s="1004"/>
      <c r="I549" s="1004"/>
      <c r="J549" s="1004"/>
      <c r="K549" s="1005"/>
    </row>
    <row r="550" spans="1:11" ht="15.75" thickBot="1" x14ac:dyDescent="0.3">
      <c r="A550" s="1006"/>
      <c r="B550" s="1007"/>
      <c r="C550" s="1007"/>
      <c r="D550" s="1007"/>
      <c r="E550" s="1007"/>
      <c r="F550" s="1008"/>
      <c r="G550" s="1006"/>
      <c r="H550" s="1007"/>
      <c r="I550" s="1007"/>
      <c r="J550" s="1007"/>
      <c r="K550" s="1008"/>
    </row>
    <row r="551" spans="1:11" x14ac:dyDescent="0.25">
      <c r="A551" s="866" t="s">
        <v>504</v>
      </c>
      <c r="B551" s="867"/>
      <c r="C551" s="867"/>
      <c r="D551" s="867"/>
      <c r="E551" s="867"/>
      <c r="F551" s="868"/>
      <c r="G551" s="866" t="s">
        <v>505</v>
      </c>
      <c r="H551" s="867"/>
      <c r="I551" s="867"/>
      <c r="J551" s="867"/>
      <c r="K551" s="868"/>
    </row>
    <row r="552" spans="1:11" x14ac:dyDescent="0.25">
      <c r="A552" s="857"/>
      <c r="B552" s="858"/>
      <c r="C552" s="858"/>
      <c r="D552" s="858"/>
      <c r="E552" s="858"/>
      <c r="F552" s="859"/>
      <c r="G552" s="857"/>
      <c r="H552" s="858"/>
      <c r="I552" s="858"/>
      <c r="J552" s="858"/>
      <c r="K552" s="859"/>
    </row>
    <row r="553" spans="1:11" x14ac:dyDescent="0.25">
      <c r="A553" s="857"/>
      <c r="B553" s="858"/>
      <c r="C553" s="858"/>
      <c r="D553" s="858"/>
      <c r="E553" s="858"/>
      <c r="F553" s="859"/>
      <c r="G553" s="857"/>
      <c r="H553" s="858"/>
      <c r="I553" s="858"/>
      <c r="J553" s="858"/>
      <c r="K553" s="859"/>
    </row>
    <row r="554" spans="1:11" x14ac:dyDescent="0.25">
      <c r="A554" s="857"/>
      <c r="B554" s="858"/>
      <c r="C554" s="858"/>
      <c r="D554" s="858"/>
      <c r="E554" s="858"/>
      <c r="F554" s="859"/>
      <c r="G554" s="857"/>
      <c r="H554" s="858"/>
      <c r="I554" s="858"/>
      <c r="J554" s="858"/>
      <c r="K554" s="859"/>
    </row>
    <row r="555" spans="1:11" x14ac:dyDescent="0.25">
      <c r="A555" s="857"/>
      <c r="B555" s="858"/>
      <c r="C555" s="858"/>
      <c r="D555" s="858"/>
      <c r="E555" s="858"/>
      <c r="F555" s="859"/>
      <c r="G555" s="857"/>
      <c r="H555" s="858"/>
      <c r="I555" s="858"/>
      <c r="J555" s="858"/>
      <c r="K555" s="859"/>
    </row>
    <row r="556" spans="1:11" x14ac:dyDescent="0.25">
      <c r="A556" s="857"/>
      <c r="B556" s="858"/>
      <c r="C556" s="858"/>
      <c r="D556" s="858"/>
      <c r="E556" s="858"/>
      <c r="F556" s="859"/>
      <c r="G556" s="857"/>
      <c r="H556" s="858"/>
      <c r="I556" s="858"/>
      <c r="J556" s="858"/>
      <c r="K556" s="859"/>
    </row>
    <row r="557" spans="1:11" x14ac:dyDescent="0.25">
      <c r="A557" s="857"/>
      <c r="B557" s="858"/>
      <c r="C557" s="858"/>
      <c r="D557" s="858"/>
      <c r="E557" s="858"/>
      <c r="F557" s="859"/>
      <c r="G557" s="857"/>
      <c r="H557" s="858"/>
      <c r="I557" s="858"/>
      <c r="J557" s="858"/>
      <c r="K557" s="859"/>
    </row>
    <row r="558" spans="1:11" x14ac:dyDescent="0.25">
      <c r="A558" s="857"/>
      <c r="B558" s="858"/>
      <c r="C558" s="858"/>
      <c r="D558" s="858"/>
      <c r="E558" s="858"/>
      <c r="F558" s="859"/>
      <c r="G558" s="857"/>
      <c r="H558" s="858"/>
      <c r="I558" s="858"/>
      <c r="J558" s="858"/>
      <c r="K558" s="859"/>
    </row>
    <row r="559" spans="1:11" x14ac:dyDescent="0.25">
      <c r="A559" s="857"/>
      <c r="B559" s="858"/>
      <c r="C559" s="858"/>
      <c r="D559" s="858"/>
      <c r="E559" s="858"/>
      <c r="F559" s="859"/>
      <c r="G559" s="857"/>
      <c r="H559" s="858"/>
      <c r="I559" s="858"/>
      <c r="J559" s="858"/>
      <c r="K559" s="859"/>
    </row>
    <row r="560" spans="1:11" x14ac:dyDescent="0.25">
      <c r="A560" s="857"/>
      <c r="B560" s="858"/>
      <c r="C560" s="858"/>
      <c r="D560" s="858"/>
      <c r="E560" s="858"/>
      <c r="F560" s="859"/>
      <c r="G560" s="857"/>
      <c r="H560" s="858"/>
      <c r="I560" s="858"/>
      <c r="J560" s="858"/>
      <c r="K560" s="859"/>
    </row>
    <row r="561" spans="1:11" x14ac:dyDescent="0.25">
      <c r="A561" s="857"/>
      <c r="B561" s="858"/>
      <c r="C561" s="858"/>
      <c r="D561" s="858"/>
      <c r="E561" s="858"/>
      <c r="F561" s="859"/>
      <c r="G561" s="857"/>
      <c r="H561" s="858"/>
      <c r="I561" s="858"/>
      <c r="J561" s="858"/>
      <c r="K561" s="859"/>
    </row>
    <row r="562" spans="1:11" x14ac:dyDescent="0.25">
      <c r="A562" s="857"/>
      <c r="B562" s="858"/>
      <c r="C562" s="858"/>
      <c r="D562" s="858"/>
      <c r="E562" s="858"/>
      <c r="F562" s="859"/>
      <c r="G562" s="857"/>
      <c r="H562" s="858"/>
      <c r="I562" s="858"/>
      <c r="J562" s="858"/>
      <c r="K562" s="859"/>
    </row>
    <row r="563" spans="1:11" x14ac:dyDescent="0.25">
      <c r="A563" s="857"/>
      <c r="B563" s="858"/>
      <c r="C563" s="858"/>
      <c r="D563" s="858"/>
      <c r="E563" s="858"/>
      <c r="F563" s="859"/>
      <c r="G563" s="857"/>
      <c r="H563" s="858"/>
      <c r="I563" s="858"/>
      <c r="J563" s="858"/>
      <c r="K563" s="859"/>
    </row>
    <row r="564" spans="1:11" ht="15.75" thickBot="1" x14ac:dyDescent="0.3">
      <c r="A564" s="857"/>
      <c r="B564" s="858"/>
      <c r="C564" s="858"/>
      <c r="D564" s="858"/>
      <c r="E564" s="858"/>
      <c r="F564" s="859"/>
      <c r="G564" s="857"/>
      <c r="H564" s="858"/>
      <c r="I564" s="858"/>
      <c r="J564" s="858"/>
      <c r="K564" s="859"/>
    </row>
    <row r="565" spans="1:11" x14ac:dyDescent="0.25">
      <c r="A565" s="1003" t="s">
        <v>1275</v>
      </c>
      <c r="B565" s="1004"/>
      <c r="C565" s="1004"/>
      <c r="D565" s="1004"/>
      <c r="E565" s="1004"/>
      <c r="F565" s="1005"/>
      <c r="G565" s="1003" t="s">
        <v>1276</v>
      </c>
      <c r="H565" s="1004"/>
      <c r="I565" s="1004"/>
      <c r="J565" s="1004"/>
      <c r="K565" s="1005"/>
    </row>
    <row r="566" spans="1:11" ht="15.75" thickBot="1" x14ac:dyDescent="0.3">
      <c r="A566" s="1006"/>
      <c r="B566" s="1007"/>
      <c r="C566" s="1007"/>
      <c r="D566" s="1007"/>
      <c r="E566" s="1007"/>
      <c r="F566" s="1008"/>
      <c r="G566" s="1006"/>
      <c r="H566" s="1007"/>
      <c r="I566" s="1007"/>
      <c r="J566" s="1007"/>
      <c r="K566" s="1008"/>
    </row>
    <row r="567" spans="1:11" x14ac:dyDescent="0.25">
      <c r="A567" s="866" t="s">
        <v>504</v>
      </c>
      <c r="B567" s="867"/>
      <c r="C567" s="867"/>
      <c r="D567" s="867"/>
      <c r="E567" s="867"/>
      <c r="F567" s="868"/>
      <c r="G567" s="866" t="s">
        <v>505</v>
      </c>
      <c r="H567" s="867"/>
      <c r="I567" s="867"/>
      <c r="J567" s="867"/>
      <c r="K567" s="868"/>
    </row>
    <row r="568" spans="1:11" x14ac:dyDescent="0.25">
      <c r="A568" s="857"/>
      <c r="B568" s="858"/>
      <c r="C568" s="858"/>
      <c r="D568" s="858"/>
      <c r="E568" s="858"/>
      <c r="F568" s="859"/>
      <c r="G568" s="857"/>
      <c r="H568" s="858"/>
      <c r="I568" s="858"/>
      <c r="J568" s="858"/>
      <c r="K568" s="859"/>
    </row>
    <row r="569" spans="1:11" x14ac:dyDescent="0.25">
      <c r="A569" s="857"/>
      <c r="B569" s="858"/>
      <c r="C569" s="858"/>
      <c r="D569" s="858"/>
      <c r="E569" s="858"/>
      <c r="F569" s="859"/>
      <c r="G569" s="857"/>
      <c r="H569" s="858"/>
      <c r="I569" s="858"/>
      <c r="J569" s="858"/>
      <c r="K569" s="859"/>
    </row>
    <row r="570" spans="1:11" x14ac:dyDescent="0.25">
      <c r="A570" s="857"/>
      <c r="B570" s="858"/>
      <c r="C570" s="858"/>
      <c r="D570" s="858"/>
      <c r="E570" s="858"/>
      <c r="F570" s="859"/>
      <c r="G570" s="857"/>
      <c r="H570" s="858"/>
      <c r="I570" s="858"/>
      <c r="J570" s="858"/>
      <c r="K570" s="859"/>
    </row>
    <row r="571" spans="1:11" x14ac:dyDescent="0.25">
      <c r="A571" s="857"/>
      <c r="B571" s="858"/>
      <c r="C571" s="858"/>
      <c r="D571" s="858"/>
      <c r="E571" s="858"/>
      <c r="F571" s="859"/>
      <c r="G571" s="857"/>
      <c r="H571" s="858"/>
      <c r="I571" s="858"/>
      <c r="J571" s="858"/>
      <c r="K571" s="859"/>
    </row>
    <row r="572" spans="1:11" x14ac:dyDescent="0.25">
      <c r="A572" s="857"/>
      <c r="B572" s="858"/>
      <c r="C572" s="858"/>
      <c r="D572" s="858"/>
      <c r="E572" s="858"/>
      <c r="F572" s="859"/>
      <c r="G572" s="857"/>
      <c r="H572" s="858"/>
      <c r="I572" s="858"/>
      <c r="J572" s="858"/>
      <c r="K572" s="859"/>
    </row>
    <row r="573" spans="1:11" x14ac:dyDescent="0.25">
      <c r="A573" s="857"/>
      <c r="B573" s="858"/>
      <c r="C573" s="858"/>
      <c r="D573" s="858"/>
      <c r="E573" s="858"/>
      <c r="F573" s="859"/>
      <c r="G573" s="857"/>
      <c r="H573" s="858"/>
      <c r="I573" s="858"/>
      <c r="J573" s="858"/>
      <c r="K573" s="859"/>
    </row>
    <row r="574" spans="1:11" x14ac:dyDescent="0.25">
      <c r="A574" s="857"/>
      <c r="B574" s="858"/>
      <c r="C574" s="858"/>
      <c r="D574" s="858"/>
      <c r="E574" s="858"/>
      <c r="F574" s="859"/>
      <c r="G574" s="857"/>
      <c r="H574" s="858"/>
      <c r="I574" s="858"/>
      <c r="J574" s="858"/>
      <c r="K574" s="859"/>
    </row>
    <row r="575" spans="1:11" x14ac:dyDescent="0.25">
      <c r="A575" s="857"/>
      <c r="B575" s="858"/>
      <c r="C575" s="858"/>
      <c r="D575" s="858"/>
      <c r="E575" s="858"/>
      <c r="F575" s="859"/>
      <c r="G575" s="857"/>
      <c r="H575" s="858"/>
      <c r="I575" s="858"/>
      <c r="J575" s="858"/>
      <c r="K575" s="859"/>
    </row>
    <row r="576" spans="1:11" x14ac:dyDescent="0.25">
      <c r="A576" s="857"/>
      <c r="B576" s="858"/>
      <c r="C576" s="858"/>
      <c r="D576" s="858"/>
      <c r="E576" s="858"/>
      <c r="F576" s="859"/>
      <c r="G576" s="857"/>
      <c r="H576" s="858"/>
      <c r="I576" s="858"/>
      <c r="J576" s="858"/>
      <c r="K576" s="859"/>
    </row>
    <row r="577" spans="1:11" x14ac:dyDescent="0.25">
      <c r="A577" s="857"/>
      <c r="B577" s="858"/>
      <c r="C577" s="858"/>
      <c r="D577" s="858"/>
      <c r="E577" s="858"/>
      <c r="F577" s="859"/>
      <c r="G577" s="857"/>
      <c r="H577" s="858"/>
      <c r="I577" s="858"/>
      <c r="J577" s="858"/>
      <c r="K577" s="859"/>
    </row>
    <row r="578" spans="1:11" x14ac:dyDescent="0.25">
      <c r="A578" s="857"/>
      <c r="B578" s="858"/>
      <c r="C578" s="858"/>
      <c r="D578" s="858"/>
      <c r="E578" s="858"/>
      <c r="F578" s="859"/>
      <c r="G578" s="857"/>
      <c r="H578" s="858"/>
      <c r="I578" s="858"/>
      <c r="J578" s="858"/>
      <c r="K578" s="859"/>
    </row>
    <row r="579" spans="1:11" x14ac:dyDescent="0.25">
      <c r="A579" s="857"/>
      <c r="B579" s="858"/>
      <c r="C579" s="858"/>
      <c r="D579" s="858"/>
      <c r="E579" s="858"/>
      <c r="F579" s="859"/>
      <c r="G579" s="857"/>
      <c r="H579" s="858"/>
      <c r="I579" s="858"/>
      <c r="J579" s="858"/>
      <c r="K579" s="859"/>
    </row>
    <row r="580" spans="1:11" ht="15.75" thickBot="1" x14ac:dyDescent="0.3">
      <c r="A580" s="857"/>
      <c r="B580" s="858"/>
      <c r="C580" s="858"/>
      <c r="D580" s="858"/>
      <c r="E580" s="858"/>
      <c r="F580" s="859"/>
      <c r="G580" s="857"/>
      <c r="H580" s="858"/>
      <c r="I580" s="858"/>
      <c r="J580" s="858"/>
      <c r="K580" s="859"/>
    </row>
    <row r="581" spans="1:11" ht="15" customHeight="1" x14ac:dyDescent="0.25">
      <c r="A581" s="1003" t="s">
        <v>1277</v>
      </c>
      <c r="B581" s="1009"/>
      <c r="C581" s="1009"/>
      <c r="D581" s="1009"/>
      <c r="E581" s="1009"/>
      <c r="F581" s="1010"/>
      <c r="G581" s="1003" t="s">
        <v>1277</v>
      </c>
      <c r="H581" s="1004"/>
      <c r="I581" s="1004"/>
      <c r="J581" s="1004"/>
      <c r="K581" s="1005"/>
    </row>
    <row r="582" spans="1:11" ht="15.75" thickBot="1" x14ac:dyDescent="0.3">
      <c r="A582" s="1011"/>
      <c r="B582" s="1012"/>
      <c r="C582" s="1012"/>
      <c r="D582" s="1012"/>
      <c r="E582" s="1012"/>
      <c r="F582" s="1013"/>
      <c r="G582" s="1006"/>
      <c r="H582" s="1007"/>
      <c r="I582" s="1007"/>
      <c r="J582" s="1007"/>
      <c r="K582" s="1008"/>
    </row>
    <row r="583" spans="1:11" x14ac:dyDescent="0.25">
      <c r="A583" s="866" t="s">
        <v>504</v>
      </c>
      <c r="B583" s="867"/>
      <c r="C583" s="867"/>
      <c r="D583" s="867"/>
      <c r="E583" s="867"/>
      <c r="F583" s="868"/>
      <c r="G583" s="866" t="s">
        <v>505</v>
      </c>
      <c r="H583" s="867"/>
      <c r="I583" s="867"/>
      <c r="J583" s="867"/>
      <c r="K583" s="868"/>
    </row>
    <row r="584" spans="1:11" x14ac:dyDescent="0.25">
      <c r="A584" s="857"/>
      <c r="B584" s="858"/>
      <c r="C584" s="858"/>
      <c r="D584" s="858"/>
      <c r="E584" s="858"/>
      <c r="F584" s="859"/>
      <c r="G584" s="857"/>
      <c r="H584" s="858"/>
      <c r="I584" s="858"/>
      <c r="J584" s="858"/>
      <c r="K584" s="859"/>
    </row>
    <row r="585" spans="1:11" x14ac:dyDescent="0.25">
      <c r="A585" s="857"/>
      <c r="B585" s="858"/>
      <c r="C585" s="858"/>
      <c r="D585" s="858"/>
      <c r="E585" s="858"/>
      <c r="F585" s="859"/>
      <c r="G585" s="857"/>
      <c r="H585" s="858"/>
      <c r="I585" s="858"/>
      <c r="J585" s="858"/>
      <c r="K585" s="859"/>
    </row>
    <row r="586" spans="1:11" x14ac:dyDescent="0.25">
      <c r="A586" s="857"/>
      <c r="B586" s="858"/>
      <c r="C586" s="858"/>
      <c r="D586" s="858"/>
      <c r="E586" s="858"/>
      <c r="F586" s="859"/>
      <c r="G586" s="857"/>
      <c r="H586" s="858"/>
      <c r="I586" s="858"/>
      <c r="J586" s="858"/>
      <c r="K586" s="859"/>
    </row>
    <row r="587" spans="1:11" x14ac:dyDescent="0.25">
      <c r="A587" s="857"/>
      <c r="B587" s="858"/>
      <c r="C587" s="858"/>
      <c r="D587" s="858"/>
      <c r="E587" s="858"/>
      <c r="F587" s="859"/>
      <c r="G587" s="857"/>
      <c r="H587" s="858"/>
      <c r="I587" s="858"/>
      <c r="J587" s="858"/>
      <c r="K587" s="859"/>
    </row>
    <row r="588" spans="1:11" x14ac:dyDescent="0.25">
      <c r="A588" s="857"/>
      <c r="B588" s="858"/>
      <c r="C588" s="858"/>
      <c r="D588" s="858"/>
      <c r="E588" s="858"/>
      <c r="F588" s="859"/>
      <c r="G588" s="857"/>
      <c r="H588" s="858"/>
      <c r="I588" s="858"/>
      <c r="J588" s="858"/>
      <c r="K588" s="859"/>
    </row>
    <row r="589" spans="1:11" x14ac:dyDescent="0.25">
      <c r="A589" s="857"/>
      <c r="B589" s="858"/>
      <c r="C589" s="858"/>
      <c r="D589" s="858"/>
      <c r="E589" s="858"/>
      <c r="F589" s="859"/>
      <c r="G589" s="857"/>
      <c r="H589" s="858"/>
      <c r="I589" s="858"/>
      <c r="J589" s="858"/>
      <c r="K589" s="859"/>
    </row>
    <row r="590" spans="1:11" x14ac:dyDescent="0.25">
      <c r="A590" s="857"/>
      <c r="B590" s="858"/>
      <c r="C590" s="858"/>
      <c r="D590" s="858"/>
      <c r="E590" s="858"/>
      <c r="F590" s="859"/>
      <c r="G590" s="857"/>
      <c r="H590" s="858"/>
      <c r="I590" s="858"/>
      <c r="J590" s="858"/>
      <c r="K590" s="859"/>
    </row>
    <row r="591" spans="1:11" x14ac:dyDescent="0.25">
      <c r="A591" s="857"/>
      <c r="B591" s="858"/>
      <c r="C591" s="858"/>
      <c r="D591" s="858"/>
      <c r="E591" s="858"/>
      <c r="F591" s="859"/>
      <c r="G591" s="857"/>
      <c r="H591" s="858"/>
      <c r="I591" s="858"/>
      <c r="J591" s="858"/>
      <c r="K591" s="859"/>
    </row>
    <row r="592" spans="1:11" x14ac:dyDescent="0.25">
      <c r="A592" s="857"/>
      <c r="B592" s="858"/>
      <c r="C592" s="858"/>
      <c r="D592" s="858"/>
      <c r="E592" s="858"/>
      <c r="F592" s="859"/>
      <c r="G592" s="857"/>
      <c r="H592" s="858"/>
      <c r="I592" s="858"/>
      <c r="J592" s="858"/>
      <c r="K592" s="859"/>
    </row>
    <row r="593" spans="1:11" x14ac:dyDescent="0.25">
      <c r="A593" s="857"/>
      <c r="B593" s="858"/>
      <c r="C593" s="858"/>
      <c r="D593" s="858"/>
      <c r="E593" s="858"/>
      <c r="F593" s="859"/>
      <c r="G593" s="857"/>
      <c r="H593" s="858"/>
      <c r="I593" s="858"/>
      <c r="J593" s="858"/>
      <c r="K593" s="859"/>
    </row>
    <row r="594" spans="1:11" x14ac:dyDescent="0.25">
      <c r="A594" s="857"/>
      <c r="B594" s="858"/>
      <c r="C594" s="858"/>
      <c r="D594" s="858"/>
      <c r="E594" s="858"/>
      <c r="F594" s="859"/>
      <c r="G594" s="857"/>
      <c r="H594" s="858"/>
      <c r="I594" s="858"/>
      <c r="J594" s="858"/>
      <c r="K594" s="859"/>
    </row>
    <row r="595" spans="1:11" x14ac:dyDescent="0.25">
      <c r="A595" s="857"/>
      <c r="B595" s="858"/>
      <c r="C595" s="858"/>
      <c r="D595" s="858"/>
      <c r="E595" s="858"/>
      <c r="F595" s="859"/>
      <c r="G595" s="857"/>
      <c r="H595" s="858"/>
      <c r="I595" s="858"/>
      <c r="J595" s="858"/>
      <c r="K595" s="859"/>
    </row>
    <row r="596" spans="1:11" ht="15.75" thickBot="1" x14ac:dyDescent="0.3">
      <c r="A596" s="857"/>
      <c r="B596" s="858"/>
      <c r="C596" s="858"/>
      <c r="D596" s="858"/>
      <c r="E596" s="858"/>
      <c r="F596" s="859"/>
      <c r="G596" s="857"/>
      <c r="H596" s="858"/>
      <c r="I596" s="858"/>
      <c r="J596" s="858"/>
      <c r="K596" s="859"/>
    </row>
    <row r="597" spans="1:11" ht="15" customHeight="1" x14ac:dyDescent="0.25">
      <c r="A597" s="1003" t="s">
        <v>1116</v>
      </c>
      <c r="B597" s="1009"/>
      <c r="C597" s="1009"/>
      <c r="D597" s="1009"/>
      <c r="E597" s="1009"/>
      <c r="F597" s="1010"/>
      <c r="G597" s="1003" t="s">
        <v>1116</v>
      </c>
      <c r="H597" s="1004"/>
      <c r="I597" s="1004"/>
      <c r="J597" s="1004"/>
      <c r="K597" s="1005"/>
    </row>
    <row r="598" spans="1:11" ht="15.75" thickBot="1" x14ac:dyDescent="0.3">
      <c r="A598" s="1011"/>
      <c r="B598" s="1012"/>
      <c r="C598" s="1012"/>
      <c r="D598" s="1012"/>
      <c r="E598" s="1012"/>
      <c r="F598" s="1013"/>
      <c r="G598" s="1006"/>
      <c r="H598" s="1007"/>
      <c r="I598" s="1007"/>
      <c r="J598" s="1007"/>
      <c r="K598" s="1008"/>
    </row>
  </sheetData>
  <mergeCells count="153">
    <mergeCell ref="A597:F598"/>
    <mergeCell ref="G597:K598"/>
    <mergeCell ref="A567:F580"/>
    <mergeCell ref="G567:K580"/>
    <mergeCell ref="A581:F582"/>
    <mergeCell ref="G581:K582"/>
    <mergeCell ref="A583:F596"/>
    <mergeCell ref="G583:K596"/>
    <mergeCell ref="A549:F550"/>
    <mergeCell ref="G549:K550"/>
    <mergeCell ref="A551:F564"/>
    <mergeCell ref="G551:K564"/>
    <mergeCell ref="A565:F566"/>
    <mergeCell ref="G565:K566"/>
    <mergeCell ref="A519:F532"/>
    <mergeCell ref="G519:K532"/>
    <mergeCell ref="A533:F534"/>
    <mergeCell ref="G533:K534"/>
    <mergeCell ref="A535:F548"/>
    <mergeCell ref="G535:K548"/>
    <mergeCell ref="A501:F502"/>
    <mergeCell ref="G501:K502"/>
    <mergeCell ref="A503:F516"/>
    <mergeCell ref="G503:K516"/>
    <mergeCell ref="A517:F518"/>
    <mergeCell ref="G517:K518"/>
    <mergeCell ref="A471:F484"/>
    <mergeCell ref="G471:K484"/>
    <mergeCell ref="A485:F486"/>
    <mergeCell ref="G485:K486"/>
    <mergeCell ref="A487:F500"/>
    <mergeCell ref="G487:K500"/>
    <mergeCell ref="A453:F454"/>
    <mergeCell ref="G453:K454"/>
    <mergeCell ref="A455:F468"/>
    <mergeCell ref="G455:K468"/>
    <mergeCell ref="A469:F470"/>
    <mergeCell ref="G469:K470"/>
    <mergeCell ref="A423:F436"/>
    <mergeCell ref="G423:K436"/>
    <mergeCell ref="A437:F438"/>
    <mergeCell ref="G437:K438"/>
    <mergeCell ref="A439:F452"/>
    <mergeCell ref="G439:K452"/>
    <mergeCell ref="A405:F406"/>
    <mergeCell ref="G405:K406"/>
    <mergeCell ref="A407:F420"/>
    <mergeCell ref="G407:K420"/>
    <mergeCell ref="A421:F422"/>
    <mergeCell ref="G421:K422"/>
    <mergeCell ref="A375:F388"/>
    <mergeCell ref="G375:K388"/>
    <mergeCell ref="A389:F390"/>
    <mergeCell ref="G389:K390"/>
    <mergeCell ref="A391:F404"/>
    <mergeCell ref="G391:K404"/>
    <mergeCell ref="A357:F358"/>
    <mergeCell ref="G357:K358"/>
    <mergeCell ref="A359:F372"/>
    <mergeCell ref="G359:K372"/>
    <mergeCell ref="A373:F374"/>
    <mergeCell ref="G373:K374"/>
    <mergeCell ref="A327:F340"/>
    <mergeCell ref="G327:K340"/>
    <mergeCell ref="A341:F342"/>
    <mergeCell ref="G341:K342"/>
    <mergeCell ref="A343:F356"/>
    <mergeCell ref="G343:K356"/>
    <mergeCell ref="A308:F309"/>
    <mergeCell ref="G308:K309"/>
    <mergeCell ref="A310:F324"/>
    <mergeCell ref="G310:K324"/>
    <mergeCell ref="A325:F326"/>
    <mergeCell ref="G325:K326"/>
    <mergeCell ref="A276:F290"/>
    <mergeCell ref="G276:K290"/>
    <mergeCell ref="A291:F292"/>
    <mergeCell ref="G291:K292"/>
    <mergeCell ref="A293:F307"/>
    <mergeCell ref="G293:K307"/>
    <mergeCell ref="A245:F246"/>
    <mergeCell ref="G245:K246"/>
    <mergeCell ref="A260:F273"/>
    <mergeCell ref="G260:K273"/>
    <mergeCell ref="A274:F275"/>
    <mergeCell ref="G274:K275"/>
    <mergeCell ref="A215:F228"/>
    <mergeCell ref="G215:K228"/>
    <mergeCell ref="A229:F230"/>
    <mergeCell ref="G229:K230"/>
    <mergeCell ref="A231:F244"/>
    <mergeCell ref="G231:K244"/>
    <mergeCell ref="A197:F198"/>
    <mergeCell ref="G197:K198"/>
    <mergeCell ref="A199:F212"/>
    <mergeCell ref="G199:K212"/>
    <mergeCell ref="A213:F214"/>
    <mergeCell ref="G213:K214"/>
    <mergeCell ref="A167:F180"/>
    <mergeCell ref="G167:K180"/>
    <mergeCell ref="A181:F182"/>
    <mergeCell ref="G181:K182"/>
    <mergeCell ref="A183:F196"/>
    <mergeCell ref="G183:K196"/>
    <mergeCell ref="A150:F163"/>
    <mergeCell ref="G150:K163"/>
    <mergeCell ref="A164:F165"/>
    <mergeCell ref="G164:K165"/>
    <mergeCell ref="A166:F166"/>
    <mergeCell ref="G166: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 ref="A36:F37"/>
    <mergeCell ref="G36:K37"/>
  </mergeCells>
  <pageMargins left="0.7" right="0.7" top="0.75" bottom="0.75" header="0.3" footer="0.3"/>
  <pageSetup paperSize="9" scale="66"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view="pageBreakPreview" zoomScaleNormal="100" zoomScaleSheetLayoutView="100" zoomScalePageLayoutView="90" workbookViewId="0">
      <selection activeCell="H20" sqref="H20:L21"/>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30" t="s">
        <v>252</v>
      </c>
      <c r="C1" s="878"/>
      <c r="D1" s="878"/>
      <c r="E1" s="878"/>
      <c r="F1" s="878"/>
      <c r="G1" s="878"/>
      <c r="H1" s="878"/>
      <c r="I1" s="878"/>
      <c r="J1" s="878"/>
      <c r="K1" s="878"/>
      <c r="L1" s="912"/>
    </row>
    <row r="2" spans="2:12" ht="11.25" customHeight="1" x14ac:dyDescent="0.25">
      <c r="B2" s="931"/>
      <c r="C2" s="879"/>
      <c r="D2" s="879"/>
      <c r="E2" s="879"/>
      <c r="F2" s="879"/>
      <c r="G2" s="879"/>
      <c r="H2" s="879"/>
      <c r="I2" s="879"/>
      <c r="J2" s="879"/>
      <c r="K2" s="879"/>
      <c r="L2" s="914"/>
    </row>
    <row r="3" spans="2:12" ht="24.95" customHeight="1" x14ac:dyDescent="0.25">
      <c r="B3" s="1014" t="s">
        <v>290</v>
      </c>
      <c r="C3" s="915"/>
      <c r="D3" s="915"/>
      <c r="E3" s="916"/>
      <c r="F3" s="97">
        <v>44202</v>
      </c>
      <c r="G3" s="917" t="s">
        <v>291</v>
      </c>
      <c r="H3" s="915"/>
      <c r="I3" s="916"/>
      <c r="J3" s="918">
        <v>44208</v>
      </c>
      <c r="K3" s="915"/>
      <c r="L3" s="1015"/>
    </row>
    <row r="4" spans="2:12" x14ac:dyDescent="0.25">
      <c r="B4" s="934" t="s">
        <v>251</v>
      </c>
      <c r="C4" s="919"/>
      <c r="D4" s="919"/>
      <c r="E4" s="919"/>
      <c r="F4" s="919"/>
      <c r="G4" s="919"/>
      <c r="H4" s="920"/>
      <c r="I4" s="344" t="s">
        <v>490</v>
      </c>
      <c r="J4" s="344" t="s">
        <v>2</v>
      </c>
      <c r="K4" s="1016" t="s">
        <v>0</v>
      </c>
      <c r="L4" s="1017"/>
    </row>
    <row r="5" spans="2:12" x14ac:dyDescent="0.25">
      <c r="B5" s="996"/>
      <c r="C5" s="921"/>
      <c r="D5" s="921"/>
      <c r="E5" s="921"/>
      <c r="F5" s="921"/>
      <c r="G5" s="921"/>
      <c r="H5" s="922"/>
      <c r="I5" s="297" t="s">
        <v>491</v>
      </c>
      <c r="J5" s="344">
        <v>2</v>
      </c>
      <c r="K5" s="1016" t="s">
        <v>292</v>
      </c>
      <c r="L5" s="1017"/>
    </row>
    <row r="6" spans="2:12" ht="15.75" customHeight="1" x14ac:dyDescent="0.25">
      <c r="B6" s="857" t="s">
        <v>453</v>
      </c>
      <c r="C6" s="858"/>
      <c r="D6" s="858"/>
      <c r="E6" s="858"/>
      <c r="F6" s="858"/>
      <c r="G6" s="859"/>
      <c r="H6" s="857" t="s">
        <v>454</v>
      </c>
      <c r="I6" s="858"/>
      <c r="J6" s="858"/>
      <c r="K6" s="858"/>
      <c r="L6" s="859"/>
    </row>
    <row r="7" spans="2:12" x14ac:dyDescent="0.25">
      <c r="B7" s="857"/>
      <c r="C7" s="858"/>
      <c r="D7" s="858"/>
      <c r="E7" s="858"/>
      <c r="F7" s="858"/>
      <c r="G7" s="859"/>
      <c r="H7" s="857"/>
      <c r="I7" s="858"/>
      <c r="J7" s="858"/>
      <c r="K7" s="858"/>
      <c r="L7" s="859"/>
    </row>
    <row r="8" spans="2:12" x14ac:dyDescent="0.25">
      <c r="B8" s="857"/>
      <c r="C8" s="858"/>
      <c r="D8" s="858"/>
      <c r="E8" s="858"/>
      <c r="F8" s="858"/>
      <c r="G8" s="859"/>
      <c r="H8" s="857"/>
      <c r="I8" s="858"/>
      <c r="J8" s="858"/>
      <c r="K8" s="858"/>
      <c r="L8" s="859"/>
    </row>
    <row r="9" spans="2:12" x14ac:dyDescent="0.25">
      <c r="B9" s="857"/>
      <c r="C9" s="858"/>
      <c r="D9" s="858"/>
      <c r="E9" s="858"/>
      <c r="F9" s="858"/>
      <c r="G9" s="859"/>
      <c r="H9" s="857"/>
      <c r="I9" s="858"/>
      <c r="J9" s="858"/>
      <c r="K9" s="858"/>
      <c r="L9" s="859"/>
    </row>
    <row r="10" spans="2:12" x14ac:dyDescent="0.25">
      <c r="B10" s="857"/>
      <c r="C10" s="858"/>
      <c r="D10" s="858"/>
      <c r="E10" s="858"/>
      <c r="F10" s="858"/>
      <c r="G10" s="859"/>
      <c r="H10" s="857"/>
      <c r="I10" s="858"/>
      <c r="J10" s="858"/>
      <c r="K10" s="858"/>
      <c r="L10" s="859"/>
    </row>
    <row r="11" spans="2:12" x14ac:dyDescent="0.25">
      <c r="B11" s="857"/>
      <c r="C11" s="858"/>
      <c r="D11" s="858"/>
      <c r="E11" s="858"/>
      <c r="F11" s="858"/>
      <c r="G11" s="859"/>
      <c r="H11" s="857"/>
      <c r="I11" s="858"/>
      <c r="J11" s="858"/>
      <c r="K11" s="858"/>
      <c r="L11" s="859"/>
    </row>
    <row r="12" spans="2:12" x14ac:dyDescent="0.25">
      <c r="B12" s="857"/>
      <c r="C12" s="858"/>
      <c r="D12" s="858"/>
      <c r="E12" s="858"/>
      <c r="F12" s="858"/>
      <c r="G12" s="859"/>
      <c r="H12" s="857"/>
      <c r="I12" s="858"/>
      <c r="J12" s="858"/>
      <c r="K12" s="858"/>
      <c r="L12" s="859"/>
    </row>
    <row r="13" spans="2:12" x14ac:dyDescent="0.25">
      <c r="B13" s="857"/>
      <c r="C13" s="858"/>
      <c r="D13" s="858"/>
      <c r="E13" s="858"/>
      <c r="F13" s="858"/>
      <c r="G13" s="859"/>
      <c r="H13" s="857"/>
      <c r="I13" s="858"/>
      <c r="J13" s="858"/>
      <c r="K13" s="858"/>
      <c r="L13" s="859"/>
    </row>
    <row r="14" spans="2:12" x14ac:dyDescent="0.25">
      <c r="B14" s="857"/>
      <c r="C14" s="858"/>
      <c r="D14" s="858"/>
      <c r="E14" s="858"/>
      <c r="F14" s="858"/>
      <c r="G14" s="859"/>
      <c r="H14" s="857"/>
      <c r="I14" s="858"/>
      <c r="J14" s="858"/>
      <c r="K14" s="858"/>
      <c r="L14" s="859"/>
    </row>
    <row r="15" spans="2:12" x14ac:dyDescent="0.25">
      <c r="B15" s="857"/>
      <c r="C15" s="858"/>
      <c r="D15" s="858"/>
      <c r="E15" s="858"/>
      <c r="F15" s="858"/>
      <c r="G15" s="859"/>
      <c r="H15" s="857"/>
      <c r="I15" s="858"/>
      <c r="J15" s="858"/>
      <c r="K15" s="858"/>
      <c r="L15" s="859"/>
    </row>
    <row r="16" spans="2:12" x14ac:dyDescent="0.25">
      <c r="B16" s="857"/>
      <c r="C16" s="858"/>
      <c r="D16" s="858"/>
      <c r="E16" s="858"/>
      <c r="F16" s="858"/>
      <c r="G16" s="859"/>
      <c r="H16" s="857"/>
      <c r="I16" s="858"/>
      <c r="J16" s="858"/>
      <c r="K16" s="858"/>
      <c r="L16" s="859"/>
    </row>
    <row r="17" spans="2:12" x14ac:dyDescent="0.25">
      <c r="B17" s="857"/>
      <c r="C17" s="858"/>
      <c r="D17" s="858"/>
      <c r="E17" s="858"/>
      <c r="F17" s="858"/>
      <c r="G17" s="859"/>
      <c r="H17" s="857"/>
      <c r="I17" s="858"/>
      <c r="J17" s="858"/>
      <c r="K17" s="858"/>
      <c r="L17" s="859"/>
    </row>
    <row r="18" spans="2:12" x14ac:dyDescent="0.25">
      <c r="B18" s="857"/>
      <c r="C18" s="858"/>
      <c r="D18" s="858"/>
      <c r="E18" s="858"/>
      <c r="F18" s="858"/>
      <c r="G18" s="859"/>
      <c r="H18" s="857"/>
      <c r="I18" s="858"/>
      <c r="J18" s="858"/>
      <c r="K18" s="858"/>
      <c r="L18" s="859"/>
    </row>
    <row r="19" spans="2:12" ht="15.75" thickBot="1" x14ac:dyDescent="0.3">
      <c r="B19" s="857"/>
      <c r="C19" s="858"/>
      <c r="D19" s="858"/>
      <c r="E19" s="858"/>
      <c r="F19" s="858"/>
      <c r="G19" s="859"/>
      <c r="H19" s="857"/>
      <c r="I19" s="858"/>
      <c r="J19" s="858"/>
      <c r="K19" s="858"/>
      <c r="L19" s="859"/>
    </row>
    <row r="20" spans="2:12" ht="15" customHeight="1" x14ac:dyDescent="0.25">
      <c r="B20" s="1018" t="s">
        <v>1074</v>
      </c>
      <c r="C20" s="1019"/>
      <c r="D20" s="1019"/>
      <c r="E20" s="1019"/>
      <c r="F20" s="1019"/>
      <c r="G20" s="1020"/>
      <c r="H20" s="1018" t="s">
        <v>1284</v>
      </c>
      <c r="I20" s="1019"/>
      <c r="J20" s="1019"/>
      <c r="K20" s="1019"/>
      <c r="L20" s="1020"/>
    </row>
    <row r="21" spans="2:12" ht="18" customHeight="1" thickBot="1" x14ac:dyDescent="0.3">
      <c r="B21" s="1021"/>
      <c r="C21" s="1022"/>
      <c r="D21" s="1022"/>
      <c r="E21" s="1022"/>
      <c r="F21" s="1022"/>
      <c r="G21" s="1023"/>
      <c r="H21" s="1021"/>
      <c r="I21" s="1022"/>
      <c r="J21" s="1022"/>
      <c r="K21" s="1022"/>
      <c r="L21" s="1023"/>
    </row>
    <row r="22" spans="2:12" ht="15.75" customHeight="1" x14ac:dyDescent="0.25">
      <c r="B22" s="866" t="s">
        <v>502</v>
      </c>
      <c r="C22" s="867"/>
      <c r="D22" s="867"/>
      <c r="E22" s="867"/>
      <c r="F22" s="867"/>
      <c r="G22" s="868"/>
      <c r="H22" s="866" t="s">
        <v>503</v>
      </c>
      <c r="I22" s="867"/>
      <c r="J22" s="867"/>
      <c r="K22" s="867"/>
      <c r="L22" s="868"/>
    </row>
    <row r="23" spans="2:12" x14ac:dyDescent="0.25">
      <c r="B23" s="857"/>
      <c r="C23" s="858"/>
      <c r="D23" s="858"/>
      <c r="E23" s="858"/>
      <c r="F23" s="858"/>
      <c r="G23" s="859"/>
      <c r="H23" s="857"/>
      <c r="I23" s="858"/>
      <c r="J23" s="858"/>
      <c r="K23" s="858"/>
      <c r="L23" s="859"/>
    </row>
    <row r="24" spans="2:12" x14ac:dyDescent="0.25">
      <c r="B24" s="857"/>
      <c r="C24" s="858"/>
      <c r="D24" s="858"/>
      <c r="E24" s="858"/>
      <c r="F24" s="858"/>
      <c r="G24" s="859"/>
      <c r="H24" s="857"/>
      <c r="I24" s="858"/>
      <c r="J24" s="858"/>
      <c r="K24" s="858"/>
      <c r="L24" s="859"/>
    </row>
    <row r="25" spans="2:12" x14ac:dyDescent="0.25">
      <c r="B25" s="857"/>
      <c r="C25" s="858"/>
      <c r="D25" s="858"/>
      <c r="E25" s="858"/>
      <c r="F25" s="858"/>
      <c r="G25" s="859"/>
      <c r="H25" s="857"/>
      <c r="I25" s="858"/>
      <c r="J25" s="858"/>
      <c r="K25" s="858"/>
      <c r="L25" s="859"/>
    </row>
    <row r="26" spans="2:12" x14ac:dyDescent="0.25">
      <c r="B26" s="857"/>
      <c r="C26" s="858"/>
      <c r="D26" s="858"/>
      <c r="E26" s="858"/>
      <c r="F26" s="858"/>
      <c r="G26" s="859"/>
      <c r="H26" s="857"/>
      <c r="I26" s="858"/>
      <c r="J26" s="858"/>
      <c r="K26" s="858"/>
      <c r="L26" s="859"/>
    </row>
    <row r="27" spans="2:12" x14ac:dyDescent="0.25">
      <c r="B27" s="857"/>
      <c r="C27" s="858"/>
      <c r="D27" s="858"/>
      <c r="E27" s="858"/>
      <c r="F27" s="858"/>
      <c r="G27" s="859"/>
      <c r="H27" s="857"/>
      <c r="I27" s="858"/>
      <c r="J27" s="858"/>
      <c r="K27" s="858"/>
      <c r="L27" s="859"/>
    </row>
    <row r="28" spans="2:12" x14ac:dyDescent="0.25">
      <c r="B28" s="857"/>
      <c r="C28" s="858"/>
      <c r="D28" s="858"/>
      <c r="E28" s="858"/>
      <c r="F28" s="858"/>
      <c r="G28" s="859"/>
      <c r="H28" s="857"/>
      <c r="I28" s="858"/>
      <c r="J28" s="858"/>
      <c r="K28" s="858"/>
      <c r="L28" s="859"/>
    </row>
    <row r="29" spans="2:12" x14ac:dyDescent="0.25">
      <c r="B29" s="857"/>
      <c r="C29" s="858"/>
      <c r="D29" s="858"/>
      <c r="E29" s="858"/>
      <c r="F29" s="858"/>
      <c r="G29" s="859"/>
      <c r="H29" s="857"/>
      <c r="I29" s="858"/>
      <c r="J29" s="858"/>
      <c r="K29" s="858"/>
      <c r="L29" s="859"/>
    </row>
    <row r="30" spans="2:12" x14ac:dyDescent="0.25">
      <c r="B30" s="857"/>
      <c r="C30" s="858"/>
      <c r="D30" s="858"/>
      <c r="E30" s="858"/>
      <c r="F30" s="858"/>
      <c r="G30" s="859"/>
      <c r="H30" s="857"/>
      <c r="I30" s="858"/>
      <c r="J30" s="858"/>
      <c r="K30" s="858"/>
      <c r="L30" s="859"/>
    </row>
    <row r="31" spans="2:12" x14ac:dyDescent="0.25">
      <c r="B31" s="857"/>
      <c r="C31" s="858"/>
      <c r="D31" s="858"/>
      <c r="E31" s="858"/>
      <c r="F31" s="858"/>
      <c r="G31" s="859"/>
      <c r="H31" s="857"/>
      <c r="I31" s="858"/>
      <c r="J31" s="858"/>
      <c r="K31" s="858"/>
      <c r="L31" s="859"/>
    </row>
    <row r="32" spans="2:12" x14ac:dyDescent="0.25">
      <c r="B32" s="857"/>
      <c r="C32" s="858"/>
      <c r="D32" s="858"/>
      <c r="E32" s="858"/>
      <c r="F32" s="858"/>
      <c r="G32" s="859"/>
      <c r="H32" s="857"/>
      <c r="I32" s="858"/>
      <c r="J32" s="858"/>
      <c r="K32" s="858"/>
      <c r="L32" s="859"/>
    </row>
    <row r="33" spans="2:12" x14ac:dyDescent="0.25">
      <c r="B33" s="857"/>
      <c r="C33" s="858"/>
      <c r="D33" s="858"/>
      <c r="E33" s="858"/>
      <c r="F33" s="858"/>
      <c r="G33" s="859"/>
      <c r="H33" s="857"/>
      <c r="I33" s="858"/>
      <c r="J33" s="858"/>
      <c r="K33" s="858"/>
      <c r="L33" s="859"/>
    </row>
    <row r="34" spans="2:12" x14ac:dyDescent="0.25">
      <c r="B34" s="857"/>
      <c r="C34" s="858"/>
      <c r="D34" s="858"/>
      <c r="E34" s="858"/>
      <c r="F34" s="858"/>
      <c r="G34" s="859"/>
      <c r="H34" s="857"/>
      <c r="I34" s="858"/>
      <c r="J34" s="858"/>
      <c r="K34" s="858"/>
      <c r="L34" s="859"/>
    </row>
    <row r="35" spans="2:12" ht="15.75" thickBot="1" x14ac:dyDescent="0.3">
      <c r="B35" s="857"/>
      <c r="C35" s="858"/>
      <c r="D35" s="858"/>
      <c r="E35" s="858"/>
      <c r="F35" s="858"/>
      <c r="G35" s="859"/>
      <c r="H35" s="857"/>
      <c r="I35" s="858"/>
      <c r="J35" s="858"/>
      <c r="K35" s="858"/>
      <c r="L35" s="859"/>
    </row>
    <row r="36" spans="2:12" ht="15" customHeight="1" x14ac:dyDescent="0.25">
      <c r="B36" s="1018" t="s">
        <v>1285</v>
      </c>
      <c r="C36" s="1019"/>
      <c r="D36" s="1019"/>
      <c r="E36" s="1019"/>
      <c r="F36" s="1019"/>
      <c r="G36" s="1020"/>
      <c r="H36" s="1018" t="s">
        <v>1286</v>
      </c>
      <c r="I36" s="1019"/>
      <c r="J36" s="1019"/>
      <c r="K36" s="1019"/>
      <c r="L36" s="1020"/>
    </row>
    <row r="37" spans="2:12" ht="18" customHeight="1" thickBot="1" x14ac:dyDescent="0.3">
      <c r="B37" s="1021"/>
      <c r="C37" s="1022"/>
      <c r="D37" s="1022"/>
      <c r="E37" s="1022"/>
      <c r="F37" s="1022"/>
      <c r="G37" s="1023"/>
      <c r="H37" s="1021"/>
      <c r="I37" s="1022"/>
      <c r="J37" s="1022"/>
      <c r="K37" s="1022"/>
      <c r="L37" s="1023"/>
    </row>
    <row r="38" spans="2:12" x14ac:dyDescent="0.25">
      <c r="B38" s="866" t="s">
        <v>504</v>
      </c>
      <c r="C38" s="867"/>
      <c r="D38" s="867"/>
      <c r="E38" s="867"/>
      <c r="F38" s="867"/>
      <c r="G38" s="868"/>
      <c r="H38" s="866" t="s">
        <v>505</v>
      </c>
      <c r="I38" s="867"/>
      <c r="J38" s="867"/>
      <c r="K38" s="867"/>
      <c r="L38" s="868"/>
    </row>
    <row r="39" spans="2:12" x14ac:dyDescent="0.25">
      <c r="B39" s="857"/>
      <c r="C39" s="858"/>
      <c r="D39" s="858"/>
      <c r="E39" s="858"/>
      <c r="F39" s="858"/>
      <c r="G39" s="859"/>
      <c r="H39" s="857"/>
      <c r="I39" s="858"/>
      <c r="J39" s="858"/>
      <c r="K39" s="858"/>
      <c r="L39" s="859"/>
    </row>
    <row r="40" spans="2:12" x14ac:dyDescent="0.25">
      <c r="B40" s="857"/>
      <c r="C40" s="858"/>
      <c r="D40" s="858"/>
      <c r="E40" s="858"/>
      <c r="F40" s="858"/>
      <c r="G40" s="859"/>
      <c r="H40" s="857"/>
      <c r="I40" s="858"/>
      <c r="J40" s="858"/>
      <c r="K40" s="858"/>
      <c r="L40" s="859"/>
    </row>
    <row r="41" spans="2:12" x14ac:dyDescent="0.25">
      <c r="B41" s="857"/>
      <c r="C41" s="858"/>
      <c r="D41" s="858"/>
      <c r="E41" s="858"/>
      <c r="F41" s="858"/>
      <c r="G41" s="859"/>
      <c r="H41" s="857"/>
      <c r="I41" s="858"/>
      <c r="J41" s="858"/>
      <c r="K41" s="858"/>
      <c r="L41" s="859"/>
    </row>
    <row r="42" spans="2:12" x14ac:dyDescent="0.25">
      <c r="B42" s="857"/>
      <c r="C42" s="858"/>
      <c r="D42" s="858"/>
      <c r="E42" s="858"/>
      <c r="F42" s="858"/>
      <c r="G42" s="859"/>
      <c r="H42" s="857"/>
      <c r="I42" s="858"/>
      <c r="J42" s="858"/>
      <c r="K42" s="858"/>
      <c r="L42" s="859"/>
    </row>
    <row r="43" spans="2:12" x14ac:dyDescent="0.25">
      <c r="B43" s="857"/>
      <c r="C43" s="858"/>
      <c r="D43" s="858"/>
      <c r="E43" s="858"/>
      <c r="F43" s="858"/>
      <c r="G43" s="859"/>
      <c r="H43" s="857"/>
      <c r="I43" s="858"/>
      <c r="J43" s="858"/>
      <c r="K43" s="858"/>
      <c r="L43" s="859"/>
    </row>
    <row r="44" spans="2:12" x14ac:dyDescent="0.25">
      <c r="B44" s="857"/>
      <c r="C44" s="858"/>
      <c r="D44" s="858"/>
      <c r="E44" s="858"/>
      <c r="F44" s="858"/>
      <c r="G44" s="859"/>
      <c r="H44" s="857"/>
      <c r="I44" s="858"/>
      <c r="J44" s="858"/>
      <c r="K44" s="858"/>
      <c r="L44" s="859"/>
    </row>
    <row r="45" spans="2:12" x14ac:dyDescent="0.25">
      <c r="B45" s="857"/>
      <c r="C45" s="858"/>
      <c r="D45" s="858"/>
      <c r="E45" s="858"/>
      <c r="F45" s="858"/>
      <c r="G45" s="859"/>
      <c r="H45" s="857"/>
      <c r="I45" s="858"/>
      <c r="J45" s="858"/>
      <c r="K45" s="858"/>
      <c r="L45" s="859"/>
    </row>
    <row r="46" spans="2:12" x14ac:dyDescent="0.25">
      <c r="B46" s="857"/>
      <c r="C46" s="858"/>
      <c r="D46" s="858"/>
      <c r="E46" s="858"/>
      <c r="F46" s="858"/>
      <c r="G46" s="859"/>
      <c r="H46" s="857"/>
      <c r="I46" s="858"/>
      <c r="J46" s="858"/>
      <c r="K46" s="858"/>
      <c r="L46" s="859"/>
    </row>
    <row r="47" spans="2:12" x14ac:dyDescent="0.25">
      <c r="B47" s="857"/>
      <c r="C47" s="858"/>
      <c r="D47" s="858"/>
      <c r="E47" s="858"/>
      <c r="F47" s="858"/>
      <c r="G47" s="859"/>
      <c r="H47" s="857"/>
      <c r="I47" s="858"/>
      <c r="J47" s="858"/>
      <c r="K47" s="858"/>
      <c r="L47" s="859"/>
    </row>
    <row r="48" spans="2:12" x14ac:dyDescent="0.25">
      <c r="B48" s="857"/>
      <c r="C48" s="858"/>
      <c r="D48" s="858"/>
      <c r="E48" s="858"/>
      <c r="F48" s="858"/>
      <c r="G48" s="859"/>
      <c r="H48" s="857"/>
      <c r="I48" s="858"/>
      <c r="J48" s="858"/>
      <c r="K48" s="858"/>
      <c r="L48" s="859"/>
    </row>
    <row r="49" spans="2:12" x14ac:dyDescent="0.25">
      <c r="B49" s="857"/>
      <c r="C49" s="858"/>
      <c r="D49" s="858"/>
      <c r="E49" s="858"/>
      <c r="F49" s="858"/>
      <c r="G49" s="859"/>
      <c r="H49" s="857"/>
      <c r="I49" s="858"/>
      <c r="J49" s="858"/>
      <c r="K49" s="858"/>
      <c r="L49" s="859"/>
    </row>
    <row r="50" spans="2:12" x14ac:dyDescent="0.25">
      <c r="B50" s="857"/>
      <c r="C50" s="858"/>
      <c r="D50" s="858"/>
      <c r="E50" s="858"/>
      <c r="F50" s="858"/>
      <c r="G50" s="859"/>
      <c r="H50" s="857"/>
      <c r="I50" s="858"/>
      <c r="J50" s="858"/>
      <c r="K50" s="858"/>
      <c r="L50" s="859"/>
    </row>
    <row r="51" spans="2:12" ht="15.75" thickBot="1" x14ac:dyDescent="0.3">
      <c r="B51" s="857"/>
      <c r="C51" s="858"/>
      <c r="D51" s="858"/>
      <c r="E51" s="858"/>
      <c r="F51" s="858"/>
      <c r="G51" s="859"/>
      <c r="H51" s="857"/>
      <c r="I51" s="858"/>
      <c r="J51" s="858"/>
      <c r="K51" s="858"/>
      <c r="L51" s="859"/>
    </row>
    <row r="52" spans="2:12" ht="15" customHeight="1" x14ac:dyDescent="0.25">
      <c r="B52" s="1018" t="s">
        <v>1287</v>
      </c>
      <c r="C52" s="1019"/>
      <c r="D52" s="1019"/>
      <c r="E52" s="1019"/>
      <c r="F52" s="1019"/>
      <c r="G52" s="1020"/>
      <c r="H52" s="1024" t="s">
        <v>1288</v>
      </c>
      <c r="I52" s="1025"/>
      <c r="J52" s="1025"/>
      <c r="K52" s="1025"/>
      <c r="L52" s="1026"/>
    </row>
    <row r="53" spans="2:12" ht="15.75" thickBot="1" x14ac:dyDescent="0.3">
      <c r="B53" s="1021"/>
      <c r="C53" s="1022"/>
      <c r="D53" s="1022"/>
      <c r="E53" s="1022"/>
      <c r="F53" s="1022"/>
      <c r="G53" s="1023"/>
      <c r="H53" s="1027"/>
      <c r="I53" s="1028"/>
      <c r="J53" s="1028"/>
      <c r="K53" s="1028"/>
      <c r="L53" s="1029"/>
    </row>
    <row r="54" spans="2:12" x14ac:dyDescent="0.25">
      <c r="B54" s="866" t="s">
        <v>504</v>
      </c>
      <c r="C54" s="867"/>
      <c r="D54" s="867"/>
      <c r="E54" s="867"/>
      <c r="F54" s="867"/>
      <c r="G54" s="868"/>
      <c r="H54" s="866" t="s">
        <v>505</v>
      </c>
      <c r="I54" s="867"/>
      <c r="J54" s="867"/>
      <c r="K54" s="867"/>
      <c r="L54" s="868"/>
    </row>
    <row r="55" spans="2:12" x14ac:dyDescent="0.25">
      <c r="B55" s="857"/>
      <c r="C55" s="858"/>
      <c r="D55" s="858"/>
      <c r="E55" s="858"/>
      <c r="F55" s="858"/>
      <c r="G55" s="859"/>
      <c r="H55" s="857"/>
      <c r="I55" s="858"/>
      <c r="J55" s="858"/>
      <c r="K55" s="858"/>
      <c r="L55" s="859"/>
    </row>
    <row r="56" spans="2:12" x14ac:dyDescent="0.25">
      <c r="B56" s="857"/>
      <c r="C56" s="858"/>
      <c r="D56" s="858"/>
      <c r="E56" s="858"/>
      <c r="F56" s="858"/>
      <c r="G56" s="859"/>
      <c r="H56" s="857"/>
      <c r="I56" s="858"/>
      <c r="J56" s="858"/>
      <c r="K56" s="858"/>
      <c r="L56" s="859"/>
    </row>
    <row r="57" spans="2:12" x14ac:dyDescent="0.25">
      <c r="B57" s="857"/>
      <c r="C57" s="858"/>
      <c r="D57" s="858"/>
      <c r="E57" s="858"/>
      <c r="F57" s="858"/>
      <c r="G57" s="859"/>
      <c r="H57" s="857"/>
      <c r="I57" s="858"/>
      <c r="J57" s="858"/>
      <c r="K57" s="858"/>
      <c r="L57" s="859"/>
    </row>
    <row r="58" spans="2:12" x14ac:dyDescent="0.25">
      <c r="B58" s="857"/>
      <c r="C58" s="858"/>
      <c r="D58" s="858"/>
      <c r="E58" s="858"/>
      <c r="F58" s="858"/>
      <c r="G58" s="859"/>
      <c r="H58" s="857"/>
      <c r="I58" s="858"/>
      <c r="J58" s="858"/>
      <c r="K58" s="858"/>
      <c r="L58" s="859"/>
    </row>
    <row r="59" spans="2:12" x14ac:dyDescent="0.25">
      <c r="B59" s="857"/>
      <c r="C59" s="858"/>
      <c r="D59" s="858"/>
      <c r="E59" s="858"/>
      <c r="F59" s="858"/>
      <c r="G59" s="859"/>
      <c r="H59" s="857"/>
      <c r="I59" s="858"/>
      <c r="J59" s="858"/>
      <c r="K59" s="858"/>
      <c r="L59" s="859"/>
    </row>
    <row r="60" spans="2:12" x14ac:dyDescent="0.25">
      <c r="B60" s="857"/>
      <c r="C60" s="858"/>
      <c r="D60" s="858"/>
      <c r="E60" s="858"/>
      <c r="F60" s="858"/>
      <c r="G60" s="859"/>
      <c r="H60" s="857"/>
      <c r="I60" s="858"/>
      <c r="J60" s="858"/>
      <c r="K60" s="858"/>
      <c r="L60" s="859"/>
    </row>
    <row r="61" spans="2:12" x14ac:dyDescent="0.25">
      <c r="B61" s="857"/>
      <c r="C61" s="858"/>
      <c r="D61" s="858"/>
      <c r="E61" s="858"/>
      <c r="F61" s="858"/>
      <c r="G61" s="859"/>
      <c r="H61" s="857"/>
      <c r="I61" s="858"/>
      <c r="J61" s="858"/>
      <c r="K61" s="858"/>
      <c r="L61" s="859"/>
    </row>
    <row r="62" spans="2:12" x14ac:dyDescent="0.25">
      <c r="B62" s="857"/>
      <c r="C62" s="858"/>
      <c r="D62" s="858"/>
      <c r="E62" s="858"/>
      <c r="F62" s="858"/>
      <c r="G62" s="859"/>
      <c r="H62" s="857"/>
      <c r="I62" s="858"/>
      <c r="J62" s="858"/>
      <c r="K62" s="858"/>
      <c r="L62" s="859"/>
    </row>
    <row r="63" spans="2:12" x14ac:dyDescent="0.25">
      <c r="B63" s="857"/>
      <c r="C63" s="858"/>
      <c r="D63" s="858"/>
      <c r="E63" s="858"/>
      <c r="F63" s="858"/>
      <c r="G63" s="859"/>
      <c r="H63" s="857"/>
      <c r="I63" s="858"/>
      <c r="J63" s="858"/>
      <c r="K63" s="858"/>
      <c r="L63" s="859"/>
    </row>
    <row r="64" spans="2:12" x14ac:dyDescent="0.25">
      <c r="B64" s="857"/>
      <c r="C64" s="858"/>
      <c r="D64" s="858"/>
      <c r="E64" s="858"/>
      <c r="F64" s="858"/>
      <c r="G64" s="859"/>
      <c r="H64" s="857"/>
      <c r="I64" s="858"/>
      <c r="J64" s="858"/>
      <c r="K64" s="858"/>
      <c r="L64" s="859"/>
    </row>
    <row r="65" spans="2:12" x14ac:dyDescent="0.25">
      <c r="B65" s="857"/>
      <c r="C65" s="858"/>
      <c r="D65" s="858"/>
      <c r="E65" s="858"/>
      <c r="F65" s="858"/>
      <c r="G65" s="859"/>
      <c r="H65" s="857"/>
      <c r="I65" s="858"/>
      <c r="J65" s="858"/>
      <c r="K65" s="858"/>
      <c r="L65" s="859"/>
    </row>
    <row r="66" spans="2:12" x14ac:dyDescent="0.25">
      <c r="B66" s="857"/>
      <c r="C66" s="858"/>
      <c r="D66" s="858"/>
      <c r="E66" s="858"/>
      <c r="F66" s="858"/>
      <c r="G66" s="859"/>
      <c r="H66" s="857"/>
      <c r="I66" s="858"/>
      <c r="J66" s="858"/>
      <c r="K66" s="858"/>
      <c r="L66" s="859"/>
    </row>
    <row r="67" spans="2:12" ht="15.75" thickBot="1" x14ac:dyDescent="0.3">
      <c r="B67" s="857"/>
      <c r="C67" s="858"/>
      <c r="D67" s="858"/>
      <c r="E67" s="858"/>
      <c r="F67" s="858"/>
      <c r="G67" s="859"/>
      <c r="H67" s="857"/>
      <c r="I67" s="858"/>
      <c r="J67" s="858"/>
      <c r="K67" s="858"/>
      <c r="L67" s="859"/>
    </row>
    <row r="68" spans="2:12" ht="15" customHeight="1" x14ac:dyDescent="0.25">
      <c r="B68" s="1024" t="s">
        <v>1289</v>
      </c>
      <c r="C68" s="1025"/>
      <c r="D68" s="1025"/>
      <c r="E68" s="1025"/>
      <c r="F68" s="1025"/>
      <c r="G68" s="1026"/>
      <c r="H68" s="1024" t="s">
        <v>1290</v>
      </c>
      <c r="I68" s="1025"/>
      <c r="J68" s="1025"/>
      <c r="K68" s="1025"/>
      <c r="L68" s="1026"/>
    </row>
    <row r="69" spans="2:12" ht="15.75" thickBot="1" x14ac:dyDescent="0.3">
      <c r="B69" s="1027"/>
      <c r="C69" s="1028"/>
      <c r="D69" s="1028"/>
      <c r="E69" s="1028"/>
      <c r="F69" s="1028"/>
      <c r="G69" s="1029"/>
      <c r="H69" s="1027"/>
      <c r="I69" s="1028"/>
      <c r="J69" s="1028"/>
      <c r="K69" s="1028"/>
      <c r="L69" s="1029"/>
    </row>
    <row r="70" spans="2:12" x14ac:dyDescent="0.25">
      <c r="B70" s="866" t="s">
        <v>1066</v>
      </c>
      <c r="C70" s="867"/>
      <c r="D70" s="867"/>
      <c r="E70" s="867"/>
      <c r="F70" s="867"/>
      <c r="G70" s="868"/>
      <c r="H70" s="866" t="s">
        <v>1067</v>
      </c>
      <c r="I70" s="867"/>
      <c r="J70" s="867"/>
      <c r="K70" s="867"/>
      <c r="L70" s="868"/>
    </row>
    <row r="71" spans="2:12" x14ac:dyDescent="0.25">
      <c r="B71" s="857"/>
      <c r="C71" s="858"/>
      <c r="D71" s="858"/>
      <c r="E71" s="858"/>
      <c r="F71" s="858"/>
      <c r="G71" s="859"/>
      <c r="H71" s="857"/>
      <c r="I71" s="858"/>
      <c r="J71" s="858"/>
      <c r="K71" s="858"/>
      <c r="L71" s="859"/>
    </row>
    <row r="72" spans="2:12" x14ac:dyDescent="0.25">
      <c r="B72" s="857"/>
      <c r="C72" s="858"/>
      <c r="D72" s="858"/>
      <c r="E72" s="858"/>
      <c r="F72" s="858"/>
      <c r="G72" s="859"/>
      <c r="H72" s="857"/>
      <c r="I72" s="858"/>
      <c r="J72" s="858"/>
      <c r="K72" s="858"/>
      <c r="L72" s="859"/>
    </row>
    <row r="73" spans="2:12" x14ac:dyDescent="0.25">
      <c r="B73" s="857"/>
      <c r="C73" s="858"/>
      <c r="D73" s="858"/>
      <c r="E73" s="858"/>
      <c r="F73" s="858"/>
      <c r="G73" s="859"/>
      <c r="H73" s="857"/>
      <c r="I73" s="858"/>
      <c r="J73" s="858"/>
      <c r="K73" s="858"/>
      <c r="L73" s="859"/>
    </row>
    <row r="74" spans="2:12" x14ac:dyDescent="0.25">
      <c r="B74" s="857"/>
      <c r="C74" s="858"/>
      <c r="D74" s="858"/>
      <c r="E74" s="858"/>
      <c r="F74" s="858"/>
      <c r="G74" s="859"/>
      <c r="H74" s="857"/>
      <c r="I74" s="858"/>
      <c r="J74" s="858"/>
      <c r="K74" s="858"/>
      <c r="L74" s="859"/>
    </row>
    <row r="75" spans="2:12" x14ac:dyDescent="0.25">
      <c r="B75" s="857"/>
      <c r="C75" s="858"/>
      <c r="D75" s="858"/>
      <c r="E75" s="858"/>
      <c r="F75" s="858"/>
      <c r="G75" s="859"/>
      <c r="H75" s="857"/>
      <c r="I75" s="858"/>
      <c r="J75" s="858"/>
      <c r="K75" s="858"/>
      <c r="L75" s="859"/>
    </row>
    <row r="76" spans="2:12" x14ac:dyDescent="0.25">
      <c r="B76" s="857"/>
      <c r="C76" s="858"/>
      <c r="D76" s="858"/>
      <c r="E76" s="858"/>
      <c r="F76" s="858"/>
      <c r="G76" s="859"/>
      <c r="H76" s="857"/>
      <c r="I76" s="858"/>
      <c r="J76" s="858"/>
      <c r="K76" s="858"/>
      <c r="L76" s="859"/>
    </row>
    <row r="77" spans="2:12" x14ac:dyDescent="0.25">
      <c r="B77" s="857"/>
      <c r="C77" s="858"/>
      <c r="D77" s="858"/>
      <c r="E77" s="858"/>
      <c r="F77" s="858"/>
      <c r="G77" s="859"/>
      <c r="H77" s="857"/>
      <c r="I77" s="858"/>
      <c r="J77" s="858"/>
      <c r="K77" s="858"/>
      <c r="L77" s="859"/>
    </row>
    <row r="78" spans="2:12" x14ac:dyDescent="0.25">
      <c r="B78" s="857"/>
      <c r="C78" s="858"/>
      <c r="D78" s="858"/>
      <c r="E78" s="858"/>
      <c r="F78" s="858"/>
      <c r="G78" s="859"/>
      <c r="H78" s="857"/>
      <c r="I78" s="858"/>
      <c r="J78" s="858"/>
      <c r="K78" s="858"/>
      <c r="L78" s="859"/>
    </row>
    <row r="79" spans="2:12" x14ac:dyDescent="0.25">
      <c r="B79" s="857"/>
      <c r="C79" s="858"/>
      <c r="D79" s="858"/>
      <c r="E79" s="858"/>
      <c r="F79" s="858"/>
      <c r="G79" s="859"/>
      <c r="H79" s="857"/>
      <c r="I79" s="858"/>
      <c r="J79" s="858"/>
      <c r="K79" s="858"/>
      <c r="L79" s="859"/>
    </row>
    <row r="80" spans="2:12" x14ac:dyDescent="0.25">
      <c r="B80" s="857"/>
      <c r="C80" s="858"/>
      <c r="D80" s="858"/>
      <c r="E80" s="858"/>
      <c r="F80" s="858"/>
      <c r="G80" s="859"/>
      <c r="H80" s="857"/>
      <c r="I80" s="858"/>
      <c r="J80" s="858"/>
      <c r="K80" s="858"/>
      <c r="L80" s="859"/>
    </row>
    <row r="81" spans="2:12" x14ac:dyDescent="0.25">
      <c r="B81" s="857"/>
      <c r="C81" s="858"/>
      <c r="D81" s="858"/>
      <c r="E81" s="858"/>
      <c r="F81" s="858"/>
      <c r="G81" s="859"/>
      <c r="H81" s="857"/>
      <c r="I81" s="858"/>
      <c r="J81" s="858"/>
      <c r="K81" s="858"/>
      <c r="L81" s="859"/>
    </row>
    <row r="82" spans="2:12" x14ac:dyDescent="0.25">
      <c r="B82" s="857"/>
      <c r="C82" s="858"/>
      <c r="D82" s="858"/>
      <c r="E82" s="858"/>
      <c r="F82" s="858"/>
      <c r="G82" s="859"/>
      <c r="H82" s="857"/>
      <c r="I82" s="858"/>
      <c r="J82" s="858"/>
      <c r="K82" s="858"/>
      <c r="L82" s="859"/>
    </row>
    <row r="83" spans="2:12" ht="15.75" thickBot="1" x14ac:dyDescent="0.3">
      <c r="B83" s="857"/>
      <c r="C83" s="858"/>
      <c r="D83" s="858"/>
      <c r="E83" s="858"/>
      <c r="F83" s="858"/>
      <c r="G83" s="859"/>
      <c r="H83" s="857"/>
      <c r="I83" s="858"/>
      <c r="J83" s="858"/>
      <c r="K83" s="858"/>
      <c r="L83" s="859"/>
    </row>
    <row r="84" spans="2:12" ht="15" customHeight="1" x14ac:dyDescent="0.25">
      <c r="B84" s="1018" t="s">
        <v>1291</v>
      </c>
      <c r="C84" s="1019"/>
      <c r="D84" s="1019"/>
      <c r="E84" s="1019"/>
      <c r="F84" s="1019"/>
      <c r="G84" s="1020"/>
      <c r="H84" s="1018" t="s">
        <v>1292</v>
      </c>
      <c r="I84" s="1019"/>
      <c r="J84" s="1019"/>
      <c r="K84" s="1019"/>
      <c r="L84" s="1020"/>
    </row>
    <row r="85" spans="2:12" ht="15.75" thickBot="1" x14ac:dyDescent="0.3">
      <c r="B85" s="1021"/>
      <c r="C85" s="1022"/>
      <c r="D85" s="1022"/>
      <c r="E85" s="1022"/>
      <c r="F85" s="1022"/>
      <c r="G85" s="1023"/>
      <c r="H85" s="1021"/>
      <c r="I85" s="1022"/>
      <c r="J85" s="1022"/>
      <c r="K85" s="1022"/>
      <c r="L85" s="1023"/>
    </row>
    <row r="86" spans="2:12" x14ac:dyDescent="0.25">
      <c r="B86" s="866" t="s">
        <v>1068</v>
      </c>
      <c r="C86" s="867"/>
      <c r="D86" s="867"/>
      <c r="E86" s="867"/>
      <c r="F86" s="867"/>
      <c r="G86" s="868"/>
      <c r="H86" s="866" t="s">
        <v>1069</v>
      </c>
      <c r="I86" s="867"/>
      <c r="J86" s="867"/>
      <c r="K86" s="867"/>
      <c r="L86" s="868"/>
    </row>
    <row r="87" spans="2:12" x14ac:dyDescent="0.25">
      <c r="B87" s="857"/>
      <c r="C87" s="858"/>
      <c r="D87" s="858"/>
      <c r="E87" s="858"/>
      <c r="F87" s="858"/>
      <c r="G87" s="859"/>
      <c r="H87" s="857"/>
      <c r="I87" s="858"/>
      <c r="J87" s="858"/>
      <c r="K87" s="858"/>
      <c r="L87" s="859"/>
    </row>
    <row r="88" spans="2:12" x14ac:dyDescent="0.25">
      <c r="B88" s="857"/>
      <c r="C88" s="858"/>
      <c r="D88" s="858"/>
      <c r="E88" s="858"/>
      <c r="F88" s="858"/>
      <c r="G88" s="859"/>
      <c r="H88" s="857"/>
      <c r="I88" s="858"/>
      <c r="J88" s="858"/>
      <c r="K88" s="858"/>
      <c r="L88" s="859"/>
    </row>
    <row r="89" spans="2:12" x14ac:dyDescent="0.25">
      <c r="B89" s="857"/>
      <c r="C89" s="858"/>
      <c r="D89" s="858"/>
      <c r="E89" s="858"/>
      <c r="F89" s="858"/>
      <c r="G89" s="859"/>
      <c r="H89" s="857"/>
      <c r="I89" s="858"/>
      <c r="J89" s="858"/>
      <c r="K89" s="858"/>
      <c r="L89" s="859"/>
    </row>
    <row r="90" spans="2:12" x14ac:dyDescent="0.25">
      <c r="B90" s="857"/>
      <c r="C90" s="858"/>
      <c r="D90" s="858"/>
      <c r="E90" s="858"/>
      <c r="F90" s="858"/>
      <c r="G90" s="859"/>
      <c r="H90" s="857"/>
      <c r="I90" s="858"/>
      <c r="J90" s="858"/>
      <c r="K90" s="858"/>
      <c r="L90" s="859"/>
    </row>
    <row r="91" spans="2:12" x14ac:dyDescent="0.25">
      <c r="B91" s="857"/>
      <c r="C91" s="858"/>
      <c r="D91" s="858"/>
      <c r="E91" s="858"/>
      <c r="F91" s="858"/>
      <c r="G91" s="859"/>
      <c r="H91" s="857"/>
      <c r="I91" s="858"/>
      <c r="J91" s="858"/>
      <c r="K91" s="858"/>
      <c r="L91" s="859"/>
    </row>
    <row r="92" spans="2:12" x14ac:dyDescent="0.25">
      <c r="B92" s="857"/>
      <c r="C92" s="858"/>
      <c r="D92" s="858"/>
      <c r="E92" s="858"/>
      <c r="F92" s="858"/>
      <c r="G92" s="859"/>
      <c r="H92" s="857"/>
      <c r="I92" s="858"/>
      <c r="J92" s="858"/>
      <c r="K92" s="858"/>
      <c r="L92" s="859"/>
    </row>
    <row r="93" spans="2:12" x14ac:dyDescent="0.25">
      <c r="B93" s="857"/>
      <c r="C93" s="858"/>
      <c r="D93" s="858"/>
      <c r="E93" s="858"/>
      <c r="F93" s="858"/>
      <c r="G93" s="859"/>
      <c r="H93" s="857"/>
      <c r="I93" s="858"/>
      <c r="J93" s="858"/>
      <c r="K93" s="858"/>
      <c r="L93" s="859"/>
    </row>
    <row r="94" spans="2:12" x14ac:dyDescent="0.25">
      <c r="B94" s="857"/>
      <c r="C94" s="858"/>
      <c r="D94" s="858"/>
      <c r="E94" s="858"/>
      <c r="F94" s="858"/>
      <c r="G94" s="859"/>
      <c r="H94" s="857"/>
      <c r="I94" s="858"/>
      <c r="J94" s="858"/>
      <c r="K94" s="858"/>
      <c r="L94" s="859"/>
    </row>
    <row r="95" spans="2:12" x14ac:dyDescent="0.25">
      <c r="B95" s="857"/>
      <c r="C95" s="858"/>
      <c r="D95" s="858"/>
      <c r="E95" s="858"/>
      <c r="F95" s="858"/>
      <c r="G95" s="859"/>
      <c r="H95" s="857"/>
      <c r="I95" s="858"/>
      <c r="J95" s="858"/>
      <c r="K95" s="858"/>
      <c r="L95" s="859"/>
    </row>
    <row r="96" spans="2:12" x14ac:dyDescent="0.25">
      <c r="B96" s="857"/>
      <c r="C96" s="858"/>
      <c r="D96" s="858"/>
      <c r="E96" s="858"/>
      <c r="F96" s="858"/>
      <c r="G96" s="859"/>
      <c r="H96" s="857"/>
      <c r="I96" s="858"/>
      <c r="J96" s="858"/>
      <c r="K96" s="858"/>
      <c r="L96" s="859"/>
    </row>
    <row r="97" spans="2:12" x14ac:dyDescent="0.25">
      <c r="B97" s="857"/>
      <c r="C97" s="858"/>
      <c r="D97" s="858"/>
      <c r="E97" s="858"/>
      <c r="F97" s="858"/>
      <c r="G97" s="859"/>
      <c r="H97" s="857"/>
      <c r="I97" s="858"/>
      <c r="J97" s="858"/>
      <c r="K97" s="858"/>
      <c r="L97" s="859"/>
    </row>
    <row r="98" spans="2:12" x14ac:dyDescent="0.25">
      <c r="B98" s="857"/>
      <c r="C98" s="858"/>
      <c r="D98" s="858"/>
      <c r="E98" s="858"/>
      <c r="F98" s="858"/>
      <c r="G98" s="859"/>
      <c r="H98" s="857"/>
      <c r="I98" s="858"/>
      <c r="J98" s="858"/>
      <c r="K98" s="858"/>
      <c r="L98" s="859"/>
    </row>
    <row r="99" spans="2:12" ht="15.75" thickBot="1" x14ac:dyDescent="0.3">
      <c r="B99" s="857"/>
      <c r="C99" s="858"/>
      <c r="D99" s="858"/>
      <c r="E99" s="858"/>
      <c r="F99" s="858"/>
      <c r="G99" s="859"/>
      <c r="H99" s="857"/>
      <c r="I99" s="858"/>
      <c r="J99" s="858"/>
      <c r="K99" s="858"/>
      <c r="L99" s="859"/>
    </row>
    <row r="100" spans="2:12" ht="15" customHeight="1" x14ac:dyDescent="0.25">
      <c r="B100" s="1018" t="s">
        <v>1293</v>
      </c>
      <c r="C100" s="1019"/>
      <c r="D100" s="1019"/>
      <c r="E100" s="1019"/>
      <c r="F100" s="1019"/>
      <c r="G100" s="1020"/>
      <c r="H100" s="1018" t="s">
        <v>1294</v>
      </c>
      <c r="I100" s="1019"/>
      <c r="J100" s="1019"/>
      <c r="K100" s="1019"/>
      <c r="L100" s="1020"/>
    </row>
    <row r="101" spans="2:12" ht="15.75" thickBot="1" x14ac:dyDescent="0.3">
      <c r="B101" s="1021"/>
      <c r="C101" s="1022"/>
      <c r="D101" s="1022"/>
      <c r="E101" s="1022"/>
      <c r="F101" s="1022"/>
      <c r="G101" s="1023"/>
      <c r="H101" s="1021"/>
      <c r="I101" s="1022"/>
      <c r="J101" s="1022"/>
      <c r="K101" s="1022"/>
      <c r="L101" s="1023"/>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1"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L241"/>
  <sheetViews>
    <sheetView view="pageBreakPreview" zoomScale="85" zoomScaleNormal="100" zoomScaleSheetLayoutView="85" zoomScalePageLayoutView="110" workbookViewId="0">
      <selection activeCell="B20" sqref="B20:G21"/>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31.5703125" style="131" customWidth="1"/>
    <col min="8" max="8" width="8.5703125" style="131" customWidth="1"/>
    <col min="9" max="9" width="22.42578125" style="131" customWidth="1"/>
    <col min="10" max="10" width="13" style="131" customWidth="1"/>
    <col min="11" max="11" width="13.42578125" style="131" customWidth="1"/>
    <col min="12" max="12" width="23.140625" style="131" customWidth="1"/>
    <col min="13" max="16384" width="11.42578125" style="131"/>
  </cols>
  <sheetData>
    <row r="1" spans="2:12" ht="27.75" customHeight="1" x14ac:dyDescent="0.25">
      <c r="B1" s="930" t="s">
        <v>252</v>
      </c>
      <c r="C1" s="878"/>
      <c r="D1" s="878"/>
      <c r="E1" s="878"/>
      <c r="F1" s="878"/>
      <c r="G1" s="878"/>
      <c r="H1" s="878"/>
      <c r="I1" s="878"/>
      <c r="J1" s="878"/>
      <c r="K1" s="878"/>
      <c r="L1" s="912"/>
    </row>
    <row r="2" spans="2:12" ht="11.25" customHeight="1" x14ac:dyDescent="0.25">
      <c r="B2" s="931"/>
      <c r="C2" s="879"/>
      <c r="D2" s="879"/>
      <c r="E2" s="879"/>
      <c r="F2" s="879"/>
      <c r="G2" s="879"/>
      <c r="H2" s="879"/>
      <c r="I2" s="879"/>
      <c r="J2" s="879"/>
      <c r="K2" s="879"/>
      <c r="L2" s="914"/>
    </row>
    <row r="3" spans="2:12" ht="24.95" customHeight="1" x14ac:dyDescent="0.25">
      <c r="B3" s="917" t="s">
        <v>290</v>
      </c>
      <c r="C3" s="915"/>
      <c r="D3" s="915"/>
      <c r="E3" s="916"/>
      <c r="F3" s="316">
        <v>44202</v>
      </c>
      <c r="G3" s="917" t="s">
        <v>291</v>
      </c>
      <c r="H3" s="915"/>
      <c r="I3" s="916"/>
      <c r="J3" s="918">
        <v>44208</v>
      </c>
      <c r="K3" s="915"/>
      <c r="L3" s="916"/>
    </row>
    <row r="4" spans="2:12" ht="24.95" customHeight="1" x14ac:dyDescent="0.25">
      <c r="B4" s="1030" t="s">
        <v>251</v>
      </c>
      <c r="C4" s="1031"/>
      <c r="D4" s="1031"/>
      <c r="E4" s="1031"/>
      <c r="F4" s="1031"/>
      <c r="G4" s="1031"/>
      <c r="H4" s="1032"/>
      <c r="I4" s="317" t="s">
        <v>490</v>
      </c>
      <c r="J4" s="317" t="s">
        <v>2</v>
      </c>
      <c r="K4" s="1036" t="s">
        <v>0</v>
      </c>
      <c r="L4" s="1037"/>
    </row>
    <row r="5" spans="2:12" ht="24.95" customHeight="1" thickBot="1" x14ac:dyDescent="0.3">
      <c r="B5" s="1033"/>
      <c r="C5" s="1034"/>
      <c r="D5" s="1034"/>
      <c r="E5" s="1034"/>
      <c r="F5" s="1034"/>
      <c r="G5" s="1034"/>
      <c r="H5" s="1035"/>
      <c r="I5" s="318" t="s">
        <v>491</v>
      </c>
      <c r="J5" s="317">
        <v>2</v>
      </c>
      <c r="K5" s="1036" t="s">
        <v>292</v>
      </c>
      <c r="L5" s="1037"/>
    </row>
    <row r="6" spans="2:12" ht="15.75" customHeight="1" x14ac:dyDescent="0.25">
      <c r="B6" s="1038" t="s">
        <v>453</v>
      </c>
      <c r="C6" s="1039"/>
      <c r="D6" s="1039"/>
      <c r="E6" s="1039"/>
      <c r="F6" s="1039"/>
      <c r="G6" s="1040"/>
      <c r="H6" s="1044" t="s">
        <v>454</v>
      </c>
      <c r="I6" s="1045"/>
      <c r="J6" s="1045"/>
      <c r="K6" s="1045"/>
      <c r="L6" s="1046"/>
    </row>
    <row r="7" spans="2:12" ht="15" customHeight="1" x14ac:dyDescent="0.25">
      <c r="B7" s="1041"/>
      <c r="C7" s="1042"/>
      <c r="D7" s="1042"/>
      <c r="E7" s="1042"/>
      <c r="F7" s="1042"/>
      <c r="G7" s="1043"/>
      <c r="H7" s="1047"/>
      <c r="I7" s="1048"/>
      <c r="J7" s="1048"/>
      <c r="K7" s="1048"/>
      <c r="L7" s="1049"/>
    </row>
    <row r="8" spans="2:12" ht="15" customHeight="1" x14ac:dyDescent="0.25">
      <c r="B8" s="1041"/>
      <c r="C8" s="1042"/>
      <c r="D8" s="1042"/>
      <c r="E8" s="1042"/>
      <c r="F8" s="1042"/>
      <c r="G8" s="1043"/>
      <c r="H8" s="1047"/>
      <c r="I8" s="1048"/>
      <c r="J8" s="1048"/>
      <c r="K8" s="1048"/>
      <c r="L8" s="1049"/>
    </row>
    <row r="9" spans="2:12" ht="85.5" customHeight="1" x14ac:dyDescent="0.25">
      <c r="B9" s="1041"/>
      <c r="C9" s="1042"/>
      <c r="D9" s="1042"/>
      <c r="E9" s="1042"/>
      <c r="F9" s="1042"/>
      <c r="G9" s="1043"/>
      <c r="H9" s="1047"/>
      <c r="I9" s="1048"/>
      <c r="J9" s="1048"/>
      <c r="K9" s="1048"/>
      <c r="L9" s="1049"/>
    </row>
    <row r="10" spans="2:12" ht="59.25" customHeight="1" x14ac:dyDescent="0.25">
      <c r="B10" s="1041"/>
      <c r="C10" s="1042"/>
      <c r="D10" s="1042"/>
      <c r="E10" s="1042"/>
      <c r="F10" s="1042"/>
      <c r="G10" s="1043"/>
      <c r="H10" s="1047"/>
      <c r="I10" s="1048"/>
      <c r="J10" s="1048"/>
      <c r="K10" s="1048"/>
      <c r="L10" s="1049"/>
    </row>
    <row r="11" spans="2:12" ht="15" customHeight="1" x14ac:dyDescent="0.25">
      <c r="B11" s="1041"/>
      <c r="C11" s="1042"/>
      <c r="D11" s="1042"/>
      <c r="E11" s="1042"/>
      <c r="F11" s="1042"/>
      <c r="G11" s="1043"/>
      <c r="H11" s="1047"/>
      <c r="I11" s="1048"/>
      <c r="J11" s="1048"/>
      <c r="K11" s="1048"/>
      <c r="L11" s="1049"/>
    </row>
    <row r="12" spans="2:12" ht="34.5" customHeight="1" x14ac:dyDescent="0.25">
      <c r="B12" s="1041"/>
      <c r="C12" s="1042"/>
      <c r="D12" s="1042"/>
      <c r="E12" s="1042"/>
      <c r="F12" s="1042"/>
      <c r="G12" s="1043"/>
      <c r="H12" s="1047"/>
      <c r="I12" s="1048"/>
      <c r="J12" s="1048"/>
      <c r="K12" s="1048"/>
      <c r="L12" s="1049"/>
    </row>
    <row r="13" spans="2:12" ht="92.25" customHeight="1" x14ac:dyDescent="0.25">
      <c r="B13" s="1041"/>
      <c r="C13" s="1042"/>
      <c r="D13" s="1042"/>
      <c r="E13" s="1042"/>
      <c r="F13" s="1042"/>
      <c r="G13" s="1043"/>
      <c r="H13" s="1047"/>
      <c r="I13" s="1048"/>
      <c r="J13" s="1048"/>
      <c r="K13" s="1048"/>
      <c r="L13" s="1049"/>
    </row>
    <row r="14" spans="2:12" ht="15" hidden="1" customHeight="1" x14ac:dyDescent="0.25">
      <c r="B14" s="1041"/>
      <c r="C14" s="1042"/>
      <c r="D14" s="1042"/>
      <c r="E14" s="1042"/>
      <c r="F14" s="1042"/>
      <c r="G14" s="1043"/>
      <c r="H14" s="1047"/>
      <c r="I14" s="1048"/>
      <c r="J14" s="1048"/>
      <c r="K14" s="1048"/>
      <c r="L14" s="1049"/>
    </row>
    <row r="15" spans="2:12" ht="15" hidden="1" customHeight="1" x14ac:dyDescent="0.25">
      <c r="B15" s="1041"/>
      <c r="C15" s="1042"/>
      <c r="D15" s="1042"/>
      <c r="E15" s="1042"/>
      <c r="F15" s="1042"/>
      <c r="G15" s="1043"/>
      <c r="H15" s="1047"/>
      <c r="I15" s="1048"/>
      <c r="J15" s="1048"/>
      <c r="K15" s="1048"/>
      <c r="L15" s="1049"/>
    </row>
    <row r="16" spans="2:12" ht="15" hidden="1" customHeight="1" x14ac:dyDescent="0.25">
      <c r="B16" s="1041"/>
      <c r="C16" s="1042"/>
      <c r="D16" s="1042"/>
      <c r="E16" s="1042"/>
      <c r="F16" s="1042"/>
      <c r="G16" s="1043"/>
      <c r="H16" s="1047"/>
      <c r="I16" s="1048"/>
      <c r="J16" s="1048"/>
      <c r="K16" s="1048"/>
      <c r="L16" s="1049"/>
    </row>
    <row r="17" spans="2:12" ht="15" hidden="1" customHeight="1" x14ac:dyDescent="0.25">
      <c r="B17" s="1041"/>
      <c r="C17" s="1042"/>
      <c r="D17" s="1042"/>
      <c r="E17" s="1042"/>
      <c r="F17" s="1042"/>
      <c r="G17" s="1043"/>
      <c r="H17" s="1047"/>
      <c r="I17" s="1048"/>
      <c r="J17" s="1048"/>
      <c r="K17" s="1048"/>
      <c r="L17" s="1049"/>
    </row>
    <row r="18" spans="2:12" ht="15" hidden="1" customHeight="1" x14ac:dyDescent="0.25">
      <c r="B18" s="1041"/>
      <c r="C18" s="1042"/>
      <c r="D18" s="1042"/>
      <c r="E18" s="1042"/>
      <c r="F18" s="1042"/>
      <c r="G18" s="1043"/>
      <c r="H18" s="1047"/>
      <c r="I18" s="1048"/>
      <c r="J18" s="1048"/>
      <c r="K18" s="1048"/>
      <c r="L18" s="1049"/>
    </row>
    <row r="19" spans="2:12" ht="15.75" customHeight="1" x14ac:dyDescent="0.25">
      <c r="B19" s="1041"/>
      <c r="C19" s="1042"/>
      <c r="D19" s="1042"/>
      <c r="E19" s="1042"/>
      <c r="F19" s="1042"/>
      <c r="G19" s="1043"/>
      <c r="H19" s="1047"/>
      <c r="I19" s="1048"/>
      <c r="J19" s="1048"/>
      <c r="K19" s="1048"/>
      <c r="L19" s="1049"/>
    </row>
    <row r="20" spans="2:12" ht="47.25" customHeight="1" x14ac:dyDescent="0.25">
      <c r="B20" s="860" t="s">
        <v>1314</v>
      </c>
      <c r="C20" s="861"/>
      <c r="D20" s="861"/>
      <c r="E20" s="861"/>
      <c r="F20" s="861"/>
      <c r="G20" s="862"/>
      <c r="H20" s="860" t="s">
        <v>1315</v>
      </c>
      <c r="I20" s="861"/>
      <c r="J20" s="861"/>
      <c r="K20" s="861"/>
      <c r="L20" s="862"/>
    </row>
    <row r="21" spans="2:12" ht="50.25" customHeight="1" thickBot="1" x14ac:dyDescent="0.3">
      <c r="B21" s="863"/>
      <c r="C21" s="864"/>
      <c r="D21" s="864"/>
      <c r="E21" s="864"/>
      <c r="F21" s="864"/>
      <c r="G21" s="865"/>
      <c r="H21" s="863"/>
      <c r="I21" s="864"/>
      <c r="J21" s="864"/>
      <c r="K21" s="864"/>
      <c r="L21" s="865"/>
    </row>
    <row r="22" spans="2:12" ht="18" customHeight="1" x14ac:dyDescent="0.25">
      <c r="B22" s="1038" t="s">
        <v>453</v>
      </c>
      <c r="C22" s="1039"/>
      <c r="D22" s="1039"/>
      <c r="E22" s="1039"/>
      <c r="F22" s="1039"/>
      <c r="G22" s="1040"/>
      <c r="H22" s="1038" t="s">
        <v>454</v>
      </c>
      <c r="I22" s="1039"/>
      <c r="J22" s="1039"/>
      <c r="K22" s="1039"/>
      <c r="L22" s="1040"/>
    </row>
    <row r="23" spans="2:12" ht="18" customHeight="1" x14ac:dyDescent="0.25">
      <c r="B23" s="1041"/>
      <c r="C23" s="1042"/>
      <c r="D23" s="1042"/>
      <c r="E23" s="1042"/>
      <c r="F23" s="1042"/>
      <c r="G23" s="1043"/>
      <c r="H23" s="1041"/>
      <c r="I23" s="1042"/>
      <c r="J23" s="1042"/>
      <c r="K23" s="1042"/>
      <c r="L23" s="1043"/>
    </row>
    <row r="24" spans="2:12" ht="18" customHeight="1" x14ac:dyDescent="0.25">
      <c r="B24" s="1041"/>
      <c r="C24" s="1042"/>
      <c r="D24" s="1042"/>
      <c r="E24" s="1042"/>
      <c r="F24" s="1042"/>
      <c r="G24" s="1043"/>
      <c r="H24" s="1041"/>
      <c r="I24" s="1042"/>
      <c r="J24" s="1042"/>
      <c r="K24" s="1042"/>
      <c r="L24" s="1043"/>
    </row>
    <row r="25" spans="2:12" ht="18" customHeight="1" x14ac:dyDescent="0.25">
      <c r="B25" s="1041"/>
      <c r="C25" s="1042"/>
      <c r="D25" s="1042"/>
      <c r="E25" s="1042"/>
      <c r="F25" s="1042"/>
      <c r="G25" s="1043"/>
      <c r="H25" s="1041"/>
      <c r="I25" s="1042"/>
      <c r="J25" s="1042"/>
      <c r="K25" s="1042"/>
      <c r="L25" s="1043"/>
    </row>
    <row r="26" spans="2:12" ht="18" customHeight="1" x14ac:dyDescent="0.25">
      <c r="B26" s="1041"/>
      <c r="C26" s="1042"/>
      <c r="D26" s="1042"/>
      <c r="E26" s="1042"/>
      <c r="F26" s="1042"/>
      <c r="G26" s="1043"/>
      <c r="H26" s="1041"/>
      <c r="I26" s="1042"/>
      <c r="J26" s="1042"/>
      <c r="K26" s="1042"/>
      <c r="L26" s="1043"/>
    </row>
    <row r="27" spans="2:12" ht="18" customHeight="1" x14ac:dyDescent="0.25">
      <c r="B27" s="1041"/>
      <c r="C27" s="1042"/>
      <c r="D27" s="1042"/>
      <c r="E27" s="1042"/>
      <c r="F27" s="1042"/>
      <c r="G27" s="1043"/>
      <c r="H27" s="1041"/>
      <c r="I27" s="1042"/>
      <c r="J27" s="1042"/>
      <c r="K27" s="1042"/>
      <c r="L27" s="1043"/>
    </row>
    <row r="28" spans="2:12" ht="18" customHeight="1" x14ac:dyDescent="0.25">
      <c r="B28" s="1041"/>
      <c r="C28" s="1042"/>
      <c r="D28" s="1042"/>
      <c r="E28" s="1042"/>
      <c r="F28" s="1042"/>
      <c r="G28" s="1043"/>
      <c r="H28" s="1041"/>
      <c r="I28" s="1042"/>
      <c r="J28" s="1042"/>
      <c r="K28" s="1042"/>
      <c r="L28" s="1043"/>
    </row>
    <row r="29" spans="2:12" ht="18" customHeight="1" x14ac:dyDescent="0.25">
      <c r="B29" s="1041"/>
      <c r="C29" s="1042"/>
      <c r="D29" s="1042"/>
      <c r="E29" s="1042"/>
      <c r="F29" s="1042"/>
      <c r="G29" s="1043"/>
      <c r="H29" s="1041"/>
      <c r="I29" s="1042"/>
      <c r="J29" s="1042"/>
      <c r="K29" s="1042"/>
      <c r="L29" s="1043"/>
    </row>
    <row r="30" spans="2:12" ht="18" customHeight="1" x14ac:dyDescent="0.25">
      <c r="B30" s="1041"/>
      <c r="C30" s="1042"/>
      <c r="D30" s="1042"/>
      <c r="E30" s="1042"/>
      <c r="F30" s="1042"/>
      <c r="G30" s="1043"/>
      <c r="H30" s="1041"/>
      <c r="I30" s="1042"/>
      <c r="J30" s="1042"/>
      <c r="K30" s="1042"/>
      <c r="L30" s="1043"/>
    </row>
    <row r="31" spans="2:12" ht="18" customHeight="1" x14ac:dyDescent="0.25">
      <c r="B31" s="1041"/>
      <c r="C31" s="1042"/>
      <c r="D31" s="1042"/>
      <c r="E31" s="1042"/>
      <c r="F31" s="1042"/>
      <c r="G31" s="1043"/>
      <c r="H31" s="1041"/>
      <c r="I31" s="1042"/>
      <c r="J31" s="1042"/>
      <c r="K31" s="1042"/>
      <c r="L31" s="1043"/>
    </row>
    <row r="32" spans="2:12" ht="21.75" customHeight="1" x14ac:dyDescent="0.25">
      <c r="B32" s="1041"/>
      <c r="C32" s="1042"/>
      <c r="D32" s="1042"/>
      <c r="E32" s="1042"/>
      <c r="F32" s="1042"/>
      <c r="G32" s="1043"/>
      <c r="H32" s="1041"/>
      <c r="I32" s="1042"/>
      <c r="J32" s="1042"/>
      <c r="K32" s="1042"/>
      <c r="L32" s="1043"/>
    </row>
    <row r="33" spans="2:12" ht="21.75" customHeight="1" x14ac:dyDescent="0.25">
      <c r="B33" s="1041"/>
      <c r="C33" s="1042"/>
      <c r="D33" s="1042"/>
      <c r="E33" s="1042"/>
      <c r="F33" s="1042"/>
      <c r="G33" s="1043"/>
      <c r="H33" s="1041"/>
      <c r="I33" s="1042"/>
      <c r="J33" s="1042"/>
      <c r="K33" s="1042"/>
      <c r="L33" s="1043"/>
    </row>
    <row r="34" spans="2:12" ht="3.75" customHeight="1" x14ac:dyDescent="0.25">
      <c r="B34" s="1041"/>
      <c r="C34" s="1042"/>
      <c r="D34" s="1042"/>
      <c r="E34" s="1042"/>
      <c r="F34" s="1042"/>
      <c r="G34" s="1043"/>
      <c r="H34" s="1041"/>
      <c r="I34" s="1042"/>
      <c r="J34" s="1042"/>
      <c r="K34" s="1042"/>
      <c r="L34" s="1043"/>
    </row>
    <row r="35" spans="2:12" ht="8.25" customHeight="1" x14ac:dyDescent="0.25">
      <c r="B35" s="1041"/>
      <c r="C35" s="1042"/>
      <c r="D35" s="1042"/>
      <c r="E35" s="1042"/>
      <c r="F35" s="1042"/>
      <c r="G35" s="1043"/>
      <c r="H35" s="1041"/>
      <c r="I35" s="1042"/>
      <c r="J35" s="1042"/>
      <c r="K35" s="1042"/>
      <c r="L35" s="1043"/>
    </row>
    <row r="36" spans="2:12" ht="30.75" customHeight="1" x14ac:dyDescent="0.25">
      <c r="B36" s="860" t="s">
        <v>1316</v>
      </c>
      <c r="C36" s="861"/>
      <c r="D36" s="861"/>
      <c r="E36" s="861"/>
      <c r="F36" s="861"/>
      <c r="G36" s="862"/>
      <c r="H36" s="860" t="s">
        <v>1317</v>
      </c>
      <c r="I36" s="861"/>
      <c r="J36" s="861"/>
      <c r="K36" s="861"/>
      <c r="L36" s="862"/>
    </row>
    <row r="37" spans="2:12" ht="36" customHeight="1" thickBot="1" x14ac:dyDescent="0.3">
      <c r="B37" s="863"/>
      <c r="C37" s="864"/>
      <c r="D37" s="864"/>
      <c r="E37" s="864"/>
      <c r="F37" s="864"/>
      <c r="G37" s="865"/>
      <c r="H37" s="863"/>
      <c r="I37" s="864"/>
      <c r="J37" s="864"/>
      <c r="K37" s="864"/>
      <c r="L37" s="865"/>
    </row>
    <row r="38" spans="2:12" ht="15.75" customHeight="1" x14ac:dyDescent="0.25">
      <c r="B38" s="1041" t="s">
        <v>453</v>
      </c>
      <c r="C38" s="1042"/>
      <c r="D38" s="1042"/>
      <c r="E38" s="1042"/>
      <c r="F38" s="1042"/>
      <c r="G38" s="1043"/>
      <c r="H38" s="1038" t="s">
        <v>454</v>
      </c>
      <c r="I38" s="1039"/>
      <c r="J38" s="1039"/>
      <c r="K38" s="1039"/>
      <c r="L38" s="1040"/>
    </row>
    <row r="39" spans="2:12" ht="15" customHeight="1" x14ac:dyDescent="0.25">
      <c r="B39" s="1041"/>
      <c r="C39" s="1042"/>
      <c r="D39" s="1042"/>
      <c r="E39" s="1042"/>
      <c r="F39" s="1042"/>
      <c r="G39" s="1043"/>
      <c r="H39" s="1041"/>
      <c r="I39" s="1042"/>
      <c r="J39" s="1042"/>
      <c r="K39" s="1042"/>
      <c r="L39" s="1043"/>
    </row>
    <row r="40" spans="2:12" ht="15" customHeight="1" x14ac:dyDescent="0.25">
      <c r="B40" s="1041"/>
      <c r="C40" s="1042"/>
      <c r="D40" s="1042"/>
      <c r="E40" s="1042"/>
      <c r="F40" s="1042"/>
      <c r="G40" s="1043"/>
      <c r="H40" s="1041"/>
      <c r="I40" s="1042"/>
      <c r="J40" s="1042"/>
      <c r="K40" s="1042"/>
      <c r="L40" s="1043"/>
    </row>
    <row r="41" spans="2:12" ht="15" customHeight="1" x14ac:dyDescent="0.25">
      <c r="B41" s="1041"/>
      <c r="C41" s="1042"/>
      <c r="D41" s="1042"/>
      <c r="E41" s="1042"/>
      <c r="F41" s="1042"/>
      <c r="G41" s="1043"/>
      <c r="H41" s="1041"/>
      <c r="I41" s="1042"/>
      <c r="J41" s="1042"/>
      <c r="K41" s="1042"/>
      <c r="L41" s="1043"/>
    </row>
    <row r="42" spans="2:12" ht="15" customHeight="1" x14ac:dyDescent="0.25">
      <c r="B42" s="1041"/>
      <c r="C42" s="1042"/>
      <c r="D42" s="1042"/>
      <c r="E42" s="1042"/>
      <c r="F42" s="1042"/>
      <c r="G42" s="1043"/>
      <c r="H42" s="1041"/>
      <c r="I42" s="1042"/>
      <c r="J42" s="1042"/>
      <c r="K42" s="1042"/>
      <c r="L42" s="1043"/>
    </row>
    <row r="43" spans="2:12" ht="15" customHeight="1" x14ac:dyDescent="0.25">
      <c r="B43" s="1041"/>
      <c r="C43" s="1042"/>
      <c r="D43" s="1042"/>
      <c r="E43" s="1042"/>
      <c r="F43" s="1042"/>
      <c r="G43" s="1043"/>
      <c r="H43" s="1041"/>
      <c r="I43" s="1042"/>
      <c r="J43" s="1042"/>
      <c r="K43" s="1042"/>
      <c r="L43" s="1043"/>
    </row>
    <row r="44" spans="2:12" ht="78" customHeight="1" x14ac:dyDescent="0.25">
      <c r="B44" s="1041"/>
      <c r="C44" s="1042"/>
      <c r="D44" s="1042"/>
      <c r="E44" s="1042"/>
      <c r="F44" s="1042"/>
      <c r="G44" s="1043"/>
      <c r="H44" s="1041"/>
      <c r="I44" s="1042"/>
      <c r="J44" s="1042"/>
      <c r="K44" s="1042"/>
      <c r="L44" s="1043"/>
    </row>
    <row r="45" spans="2:12" ht="15" customHeight="1" x14ac:dyDescent="0.25">
      <c r="B45" s="1041"/>
      <c r="C45" s="1042"/>
      <c r="D45" s="1042"/>
      <c r="E45" s="1042"/>
      <c r="F45" s="1042"/>
      <c r="G45" s="1043"/>
      <c r="H45" s="1041"/>
      <c r="I45" s="1042"/>
      <c r="J45" s="1042"/>
      <c r="K45" s="1042"/>
      <c r="L45" s="1043"/>
    </row>
    <row r="46" spans="2:12" ht="15" customHeight="1" x14ac:dyDescent="0.25">
      <c r="B46" s="1041"/>
      <c r="C46" s="1042"/>
      <c r="D46" s="1042"/>
      <c r="E46" s="1042"/>
      <c r="F46" s="1042"/>
      <c r="G46" s="1043"/>
      <c r="H46" s="1041"/>
      <c r="I46" s="1042"/>
      <c r="J46" s="1042"/>
      <c r="K46" s="1042"/>
      <c r="L46" s="1043"/>
    </row>
    <row r="47" spans="2:12" ht="15" customHeight="1" x14ac:dyDescent="0.25">
      <c r="B47" s="1041"/>
      <c r="C47" s="1042"/>
      <c r="D47" s="1042"/>
      <c r="E47" s="1042"/>
      <c r="F47" s="1042"/>
      <c r="G47" s="1043"/>
      <c r="H47" s="1041"/>
      <c r="I47" s="1042"/>
      <c r="J47" s="1042"/>
      <c r="K47" s="1042"/>
      <c r="L47" s="1043"/>
    </row>
    <row r="48" spans="2:12" ht="94.5" customHeight="1" x14ac:dyDescent="0.25">
      <c r="B48" s="1041"/>
      <c r="C48" s="1042"/>
      <c r="D48" s="1042"/>
      <c r="E48" s="1042"/>
      <c r="F48" s="1042"/>
      <c r="G48" s="1043"/>
      <c r="H48" s="1041"/>
      <c r="I48" s="1042"/>
      <c r="J48" s="1042"/>
      <c r="K48" s="1042"/>
      <c r="L48" s="1043"/>
    </row>
    <row r="49" spans="2:12" ht="15" hidden="1" customHeight="1" x14ac:dyDescent="0.25">
      <c r="B49" s="1041"/>
      <c r="C49" s="1042"/>
      <c r="D49" s="1042"/>
      <c r="E49" s="1042"/>
      <c r="F49" s="1042"/>
      <c r="G49" s="1043"/>
      <c r="H49" s="1041"/>
      <c r="I49" s="1042"/>
      <c r="J49" s="1042"/>
      <c r="K49" s="1042"/>
      <c r="L49" s="1043"/>
    </row>
    <row r="50" spans="2:12" ht="15" hidden="1" customHeight="1" x14ac:dyDescent="0.25">
      <c r="B50" s="1041"/>
      <c r="C50" s="1042"/>
      <c r="D50" s="1042"/>
      <c r="E50" s="1042"/>
      <c r="F50" s="1042"/>
      <c r="G50" s="1043"/>
      <c r="H50" s="1041"/>
      <c r="I50" s="1042"/>
      <c r="J50" s="1042"/>
      <c r="K50" s="1042"/>
      <c r="L50" s="1043"/>
    </row>
    <row r="51" spans="2:12" ht="2.25" customHeight="1" x14ac:dyDescent="0.25">
      <c r="B51" s="1041"/>
      <c r="C51" s="1042"/>
      <c r="D51" s="1042"/>
      <c r="E51" s="1042"/>
      <c r="F51" s="1042"/>
      <c r="G51" s="1043"/>
      <c r="H51" s="1041"/>
      <c r="I51" s="1042"/>
      <c r="J51" s="1042"/>
      <c r="K51" s="1042"/>
      <c r="L51" s="1043"/>
    </row>
    <row r="52" spans="2:12" ht="43.5" customHeight="1" x14ac:dyDescent="0.25">
      <c r="B52" s="860" t="s">
        <v>1318</v>
      </c>
      <c r="C52" s="861"/>
      <c r="D52" s="861"/>
      <c r="E52" s="861"/>
      <c r="F52" s="861"/>
      <c r="G52" s="862"/>
      <c r="H52" s="860" t="s">
        <v>1319</v>
      </c>
      <c r="I52" s="861"/>
      <c r="J52" s="861"/>
      <c r="K52" s="861"/>
      <c r="L52" s="862"/>
    </row>
    <row r="53" spans="2:12" ht="40.5" customHeight="1" thickBot="1" x14ac:dyDescent="0.3">
      <c r="B53" s="863"/>
      <c r="C53" s="864"/>
      <c r="D53" s="864"/>
      <c r="E53" s="864"/>
      <c r="F53" s="864"/>
      <c r="G53" s="865"/>
      <c r="H53" s="863"/>
      <c r="I53" s="864"/>
      <c r="J53" s="864"/>
      <c r="K53" s="864"/>
      <c r="L53" s="865"/>
    </row>
    <row r="54" spans="2:12" ht="15.75" customHeight="1" x14ac:dyDescent="0.25">
      <c r="B54" s="1041" t="s">
        <v>453</v>
      </c>
      <c r="C54" s="1042"/>
      <c r="D54" s="1042"/>
      <c r="E54" s="1042"/>
      <c r="F54" s="1042"/>
      <c r="G54" s="1043"/>
      <c r="H54" s="1038" t="s">
        <v>454</v>
      </c>
      <c r="I54" s="1039"/>
      <c r="J54" s="1039"/>
      <c r="K54" s="1039"/>
      <c r="L54" s="1040"/>
    </row>
    <row r="55" spans="2:12" ht="15" customHeight="1" x14ac:dyDescent="0.25">
      <c r="B55" s="1041"/>
      <c r="C55" s="1042"/>
      <c r="D55" s="1042"/>
      <c r="E55" s="1042"/>
      <c r="F55" s="1042"/>
      <c r="G55" s="1043"/>
      <c r="H55" s="1041"/>
      <c r="I55" s="1042"/>
      <c r="J55" s="1042"/>
      <c r="K55" s="1042"/>
      <c r="L55" s="1043"/>
    </row>
    <row r="56" spans="2:12" ht="15" customHeight="1" x14ac:dyDescent="0.25">
      <c r="B56" s="1041"/>
      <c r="C56" s="1042"/>
      <c r="D56" s="1042"/>
      <c r="E56" s="1042"/>
      <c r="F56" s="1042"/>
      <c r="G56" s="1043"/>
      <c r="H56" s="1041"/>
      <c r="I56" s="1042"/>
      <c r="J56" s="1042"/>
      <c r="K56" s="1042"/>
      <c r="L56" s="1043"/>
    </row>
    <row r="57" spans="2:12" ht="15" customHeight="1" x14ac:dyDescent="0.25">
      <c r="B57" s="1041"/>
      <c r="C57" s="1042"/>
      <c r="D57" s="1042"/>
      <c r="E57" s="1042"/>
      <c r="F57" s="1042"/>
      <c r="G57" s="1043"/>
      <c r="H57" s="1041"/>
      <c r="I57" s="1042"/>
      <c r="J57" s="1042"/>
      <c r="K57" s="1042"/>
      <c r="L57" s="1043"/>
    </row>
    <row r="58" spans="2:12" ht="15" customHeight="1" x14ac:dyDescent="0.25">
      <c r="B58" s="1041"/>
      <c r="C58" s="1042"/>
      <c r="D58" s="1042"/>
      <c r="E58" s="1042"/>
      <c r="F58" s="1042"/>
      <c r="G58" s="1043"/>
      <c r="H58" s="1041"/>
      <c r="I58" s="1042"/>
      <c r="J58" s="1042"/>
      <c r="K58" s="1042"/>
      <c r="L58" s="1043"/>
    </row>
    <row r="59" spans="2:12" ht="15" customHeight="1" x14ac:dyDescent="0.25">
      <c r="B59" s="1041"/>
      <c r="C59" s="1042"/>
      <c r="D59" s="1042"/>
      <c r="E59" s="1042"/>
      <c r="F59" s="1042"/>
      <c r="G59" s="1043"/>
      <c r="H59" s="1041"/>
      <c r="I59" s="1042"/>
      <c r="J59" s="1042"/>
      <c r="K59" s="1042"/>
      <c r="L59" s="1043"/>
    </row>
    <row r="60" spans="2:12" ht="15" customHeight="1" x14ac:dyDescent="0.25">
      <c r="B60" s="1041"/>
      <c r="C60" s="1042"/>
      <c r="D60" s="1042"/>
      <c r="E60" s="1042"/>
      <c r="F60" s="1042"/>
      <c r="G60" s="1043"/>
      <c r="H60" s="1041"/>
      <c r="I60" s="1042"/>
      <c r="J60" s="1042"/>
      <c r="K60" s="1042"/>
      <c r="L60" s="1043"/>
    </row>
    <row r="61" spans="2:12" ht="21.75" customHeight="1" x14ac:dyDescent="0.25">
      <c r="B61" s="1041"/>
      <c r="C61" s="1042"/>
      <c r="D61" s="1042"/>
      <c r="E61" s="1042"/>
      <c r="F61" s="1042"/>
      <c r="G61" s="1043"/>
      <c r="H61" s="1041"/>
      <c r="I61" s="1042"/>
      <c r="J61" s="1042"/>
      <c r="K61" s="1042"/>
      <c r="L61" s="1043"/>
    </row>
    <row r="62" spans="2:12" ht="78.75" customHeight="1" x14ac:dyDescent="0.25">
      <c r="B62" s="1041"/>
      <c r="C62" s="1042"/>
      <c r="D62" s="1042"/>
      <c r="E62" s="1042"/>
      <c r="F62" s="1042"/>
      <c r="G62" s="1043"/>
      <c r="H62" s="1041"/>
      <c r="I62" s="1042"/>
      <c r="J62" s="1042"/>
      <c r="K62" s="1042"/>
      <c r="L62" s="1043"/>
    </row>
    <row r="63" spans="2:12" ht="15" customHeight="1" x14ac:dyDescent="0.25">
      <c r="B63" s="1041"/>
      <c r="C63" s="1042"/>
      <c r="D63" s="1042"/>
      <c r="E63" s="1042"/>
      <c r="F63" s="1042"/>
      <c r="G63" s="1043"/>
      <c r="H63" s="1041"/>
      <c r="I63" s="1042"/>
      <c r="J63" s="1042"/>
      <c r="K63" s="1042"/>
      <c r="L63" s="1043"/>
    </row>
    <row r="64" spans="2:12" ht="102.75" customHeight="1" x14ac:dyDescent="0.25">
      <c r="B64" s="1041"/>
      <c r="C64" s="1042"/>
      <c r="D64" s="1042"/>
      <c r="E64" s="1042"/>
      <c r="F64" s="1042"/>
      <c r="G64" s="1043"/>
      <c r="H64" s="1041"/>
      <c r="I64" s="1042"/>
      <c r="J64" s="1042"/>
      <c r="K64" s="1042"/>
      <c r="L64" s="1043"/>
    </row>
    <row r="65" spans="2:12" ht="15" hidden="1" customHeight="1" x14ac:dyDescent="0.25">
      <c r="B65" s="1041"/>
      <c r="C65" s="1042"/>
      <c r="D65" s="1042"/>
      <c r="E65" s="1042"/>
      <c r="F65" s="1042"/>
      <c r="G65" s="1043"/>
      <c r="H65" s="1041"/>
      <c r="I65" s="1042"/>
      <c r="J65" s="1042"/>
      <c r="K65" s="1042"/>
      <c r="L65" s="1043"/>
    </row>
    <row r="66" spans="2:12" ht="15" hidden="1" customHeight="1" x14ac:dyDescent="0.25">
      <c r="B66" s="1041"/>
      <c r="C66" s="1042"/>
      <c r="D66" s="1042"/>
      <c r="E66" s="1042"/>
      <c r="F66" s="1042"/>
      <c r="G66" s="1043"/>
      <c r="H66" s="1041"/>
      <c r="I66" s="1042"/>
      <c r="J66" s="1042"/>
      <c r="K66" s="1042"/>
      <c r="L66" s="1043"/>
    </row>
    <row r="67" spans="2:12" ht="15" hidden="1" customHeight="1" x14ac:dyDescent="0.25">
      <c r="B67" s="1041"/>
      <c r="C67" s="1042"/>
      <c r="D67" s="1042"/>
      <c r="E67" s="1042"/>
      <c r="F67" s="1042"/>
      <c r="G67" s="1043"/>
      <c r="H67" s="1041"/>
      <c r="I67" s="1042"/>
      <c r="J67" s="1042"/>
      <c r="K67" s="1042"/>
      <c r="L67" s="1043"/>
    </row>
    <row r="68" spans="2:12" ht="39.75" customHeight="1" x14ac:dyDescent="0.25">
      <c r="B68" s="860" t="s">
        <v>1320</v>
      </c>
      <c r="C68" s="861"/>
      <c r="D68" s="861"/>
      <c r="E68" s="861"/>
      <c r="F68" s="861"/>
      <c r="G68" s="862"/>
      <c r="H68" s="860" t="s">
        <v>1321</v>
      </c>
      <c r="I68" s="861"/>
      <c r="J68" s="861"/>
      <c r="K68" s="861"/>
      <c r="L68" s="862"/>
    </row>
    <row r="69" spans="2:12" ht="33" customHeight="1" thickBot="1" x14ac:dyDescent="0.3">
      <c r="B69" s="863"/>
      <c r="C69" s="864"/>
      <c r="D69" s="864"/>
      <c r="E69" s="864"/>
      <c r="F69" s="864"/>
      <c r="G69" s="865"/>
      <c r="H69" s="863"/>
      <c r="I69" s="864"/>
      <c r="J69" s="864"/>
      <c r="K69" s="864"/>
      <c r="L69" s="865"/>
    </row>
    <row r="70" spans="2:12" ht="15.75" customHeight="1" x14ac:dyDescent="0.25">
      <c r="B70" s="1038" t="s">
        <v>453</v>
      </c>
      <c r="C70" s="1039"/>
      <c r="D70" s="1039"/>
      <c r="E70" s="1039"/>
      <c r="F70" s="1039"/>
      <c r="G70" s="1040"/>
      <c r="H70" s="1038" t="s">
        <v>454</v>
      </c>
      <c r="I70" s="1039"/>
      <c r="J70" s="1039"/>
      <c r="K70" s="1039"/>
      <c r="L70" s="1040"/>
    </row>
    <row r="71" spans="2:12" x14ac:dyDescent="0.25">
      <c r="B71" s="1041"/>
      <c r="C71" s="1042"/>
      <c r="D71" s="1042"/>
      <c r="E71" s="1042"/>
      <c r="F71" s="1042"/>
      <c r="G71" s="1043"/>
      <c r="H71" s="1041"/>
      <c r="I71" s="1042"/>
      <c r="J71" s="1042"/>
      <c r="K71" s="1042"/>
      <c r="L71" s="1043"/>
    </row>
    <row r="72" spans="2:12" x14ac:dyDescent="0.25">
      <c r="B72" s="1041"/>
      <c r="C72" s="1042"/>
      <c r="D72" s="1042"/>
      <c r="E72" s="1042"/>
      <c r="F72" s="1042"/>
      <c r="G72" s="1043"/>
      <c r="H72" s="1041"/>
      <c r="I72" s="1042"/>
      <c r="J72" s="1042"/>
      <c r="K72" s="1042"/>
      <c r="L72" s="1043"/>
    </row>
    <row r="73" spans="2:12" x14ac:dyDescent="0.25">
      <c r="B73" s="1041"/>
      <c r="C73" s="1042"/>
      <c r="D73" s="1042"/>
      <c r="E73" s="1042"/>
      <c r="F73" s="1042"/>
      <c r="G73" s="1043"/>
      <c r="H73" s="1041"/>
      <c r="I73" s="1042"/>
      <c r="J73" s="1042"/>
      <c r="K73" s="1042"/>
      <c r="L73" s="1043"/>
    </row>
    <row r="74" spans="2:12" ht="57.75" customHeight="1" x14ac:dyDescent="0.25">
      <c r="B74" s="1041"/>
      <c r="C74" s="1042"/>
      <c r="D74" s="1042"/>
      <c r="E74" s="1042"/>
      <c r="F74" s="1042"/>
      <c r="G74" s="1043"/>
      <c r="H74" s="1041"/>
      <c r="I74" s="1042"/>
      <c r="J74" s="1042"/>
      <c r="K74" s="1042"/>
      <c r="L74" s="1043"/>
    </row>
    <row r="75" spans="2:12" ht="66.75" customHeight="1" x14ac:dyDescent="0.25">
      <c r="B75" s="1041"/>
      <c r="C75" s="1042"/>
      <c r="D75" s="1042"/>
      <c r="E75" s="1042"/>
      <c r="F75" s="1042"/>
      <c r="G75" s="1043"/>
      <c r="H75" s="1041"/>
      <c r="I75" s="1042"/>
      <c r="J75" s="1042"/>
      <c r="K75" s="1042"/>
      <c r="L75" s="1043"/>
    </row>
    <row r="76" spans="2:12" ht="33.75" customHeight="1" x14ac:dyDescent="0.25">
      <c r="B76" s="1041"/>
      <c r="C76" s="1042"/>
      <c r="D76" s="1042"/>
      <c r="E76" s="1042"/>
      <c r="F76" s="1042"/>
      <c r="G76" s="1043"/>
      <c r="H76" s="1041"/>
      <c r="I76" s="1042"/>
      <c r="J76" s="1042"/>
      <c r="K76" s="1042"/>
      <c r="L76" s="1043"/>
    </row>
    <row r="77" spans="2:12" x14ac:dyDescent="0.25">
      <c r="B77" s="1041"/>
      <c r="C77" s="1042"/>
      <c r="D77" s="1042"/>
      <c r="E77" s="1042"/>
      <c r="F77" s="1042"/>
      <c r="G77" s="1043"/>
      <c r="H77" s="1041"/>
      <c r="I77" s="1042"/>
      <c r="J77" s="1042"/>
      <c r="K77" s="1042"/>
      <c r="L77" s="1043"/>
    </row>
    <row r="78" spans="2:12" x14ac:dyDescent="0.25">
      <c r="B78" s="1041"/>
      <c r="C78" s="1042"/>
      <c r="D78" s="1042"/>
      <c r="E78" s="1042"/>
      <c r="F78" s="1042"/>
      <c r="G78" s="1043"/>
      <c r="H78" s="1041"/>
      <c r="I78" s="1042"/>
      <c r="J78" s="1042"/>
      <c r="K78" s="1042"/>
      <c r="L78" s="1043"/>
    </row>
    <row r="79" spans="2:12" x14ac:dyDescent="0.25">
      <c r="B79" s="1041"/>
      <c r="C79" s="1042"/>
      <c r="D79" s="1042"/>
      <c r="E79" s="1042"/>
      <c r="F79" s="1042"/>
      <c r="G79" s="1043"/>
      <c r="H79" s="1041"/>
      <c r="I79" s="1042"/>
      <c r="J79" s="1042"/>
      <c r="K79" s="1042"/>
      <c r="L79" s="1043"/>
    </row>
    <row r="80" spans="2:12" x14ac:dyDescent="0.25">
      <c r="B80" s="1041"/>
      <c r="C80" s="1042"/>
      <c r="D80" s="1042"/>
      <c r="E80" s="1042"/>
      <c r="F80" s="1042"/>
      <c r="G80" s="1043"/>
      <c r="H80" s="1041"/>
      <c r="I80" s="1042"/>
      <c r="J80" s="1042"/>
      <c r="K80" s="1042"/>
      <c r="L80" s="1043"/>
    </row>
    <row r="81" spans="2:12" x14ac:dyDescent="0.25">
      <c r="B81" s="1041"/>
      <c r="C81" s="1042"/>
      <c r="D81" s="1042"/>
      <c r="E81" s="1042"/>
      <c r="F81" s="1042"/>
      <c r="G81" s="1043"/>
      <c r="H81" s="1041"/>
      <c r="I81" s="1042"/>
      <c r="J81" s="1042"/>
      <c r="K81" s="1042"/>
      <c r="L81" s="1043"/>
    </row>
    <row r="82" spans="2:12" x14ac:dyDescent="0.25">
      <c r="B82" s="1041"/>
      <c r="C82" s="1042"/>
      <c r="D82" s="1042"/>
      <c r="E82" s="1042"/>
      <c r="F82" s="1042"/>
      <c r="G82" s="1043"/>
      <c r="H82" s="1041"/>
      <c r="I82" s="1042"/>
      <c r="J82" s="1042"/>
      <c r="K82" s="1042"/>
      <c r="L82" s="1043"/>
    </row>
    <row r="83" spans="2:12" x14ac:dyDescent="0.25">
      <c r="B83" s="1041"/>
      <c r="C83" s="1042"/>
      <c r="D83" s="1042"/>
      <c r="E83" s="1042"/>
      <c r="F83" s="1042"/>
      <c r="G83" s="1043"/>
      <c r="H83" s="1041"/>
      <c r="I83" s="1042"/>
      <c r="J83" s="1042"/>
      <c r="K83" s="1042"/>
      <c r="L83" s="1043"/>
    </row>
    <row r="84" spans="2:12" ht="95.25" customHeight="1" thickBot="1" x14ac:dyDescent="0.3">
      <c r="B84" s="1050" t="s">
        <v>1322</v>
      </c>
      <c r="C84" s="1050"/>
      <c r="D84" s="1050"/>
      <c r="E84" s="1050"/>
      <c r="F84" s="1050"/>
      <c r="G84" s="1050"/>
      <c r="H84" s="861" t="s">
        <v>1323</v>
      </c>
      <c r="I84" s="861"/>
      <c r="J84" s="861"/>
      <c r="K84" s="861"/>
      <c r="L84" s="862"/>
    </row>
    <row r="85" spans="2:12" ht="15.75" customHeight="1" x14ac:dyDescent="0.25">
      <c r="B85" s="1038" t="s">
        <v>453</v>
      </c>
      <c r="C85" s="1039"/>
      <c r="D85" s="1039"/>
      <c r="E85" s="1039"/>
      <c r="F85" s="1039"/>
      <c r="G85" s="1040"/>
      <c r="H85" s="1038" t="s">
        <v>454</v>
      </c>
      <c r="I85" s="1039"/>
      <c r="J85" s="1039"/>
      <c r="K85" s="1039"/>
      <c r="L85" s="1040"/>
    </row>
    <row r="86" spans="2:12" x14ac:dyDescent="0.25">
      <c r="B86" s="1041"/>
      <c r="C86" s="1042"/>
      <c r="D86" s="1042"/>
      <c r="E86" s="1042"/>
      <c r="F86" s="1042"/>
      <c r="G86" s="1043"/>
      <c r="H86" s="1041"/>
      <c r="I86" s="1042"/>
      <c r="J86" s="1042"/>
      <c r="K86" s="1042"/>
      <c r="L86" s="1043"/>
    </row>
    <row r="87" spans="2:12" x14ac:dyDescent="0.25">
      <c r="B87" s="1041"/>
      <c r="C87" s="1042"/>
      <c r="D87" s="1042"/>
      <c r="E87" s="1042"/>
      <c r="F87" s="1042"/>
      <c r="G87" s="1043"/>
      <c r="H87" s="1041"/>
      <c r="I87" s="1042"/>
      <c r="J87" s="1042"/>
      <c r="K87" s="1042"/>
      <c r="L87" s="1043"/>
    </row>
    <row r="88" spans="2:12" x14ac:dyDescent="0.25">
      <c r="B88" s="1041"/>
      <c r="C88" s="1042"/>
      <c r="D88" s="1042"/>
      <c r="E88" s="1042"/>
      <c r="F88" s="1042"/>
      <c r="G88" s="1043"/>
      <c r="H88" s="1041"/>
      <c r="I88" s="1042"/>
      <c r="J88" s="1042"/>
      <c r="K88" s="1042"/>
      <c r="L88" s="1043"/>
    </row>
    <row r="89" spans="2:12" x14ac:dyDescent="0.25">
      <c r="B89" s="1041"/>
      <c r="C89" s="1042"/>
      <c r="D89" s="1042"/>
      <c r="E89" s="1042"/>
      <c r="F89" s="1042"/>
      <c r="G89" s="1043"/>
      <c r="H89" s="1041"/>
      <c r="I89" s="1042"/>
      <c r="J89" s="1042"/>
      <c r="K89" s="1042"/>
      <c r="L89" s="1043"/>
    </row>
    <row r="90" spans="2:12" ht="72.75" customHeight="1" x14ac:dyDescent="0.25">
      <c r="B90" s="1041"/>
      <c r="C90" s="1042"/>
      <c r="D90" s="1042"/>
      <c r="E90" s="1042"/>
      <c r="F90" s="1042"/>
      <c r="G90" s="1043"/>
      <c r="H90" s="1041"/>
      <c r="I90" s="1042"/>
      <c r="J90" s="1042"/>
      <c r="K90" s="1042"/>
      <c r="L90" s="1043"/>
    </row>
    <row r="91" spans="2:12" ht="33" customHeight="1" x14ac:dyDescent="0.25">
      <c r="B91" s="1041"/>
      <c r="C91" s="1042"/>
      <c r="D91" s="1042"/>
      <c r="E91" s="1042"/>
      <c r="F91" s="1042"/>
      <c r="G91" s="1043"/>
      <c r="H91" s="1041"/>
      <c r="I91" s="1042"/>
      <c r="J91" s="1042"/>
      <c r="K91" s="1042"/>
      <c r="L91" s="1043"/>
    </row>
    <row r="92" spans="2:12" ht="43.5" customHeight="1" x14ac:dyDescent="0.25">
      <c r="B92" s="1041"/>
      <c r="C92" s="1042"/>
      <c r="D92" s="1042"/>
      <c r="E92" s="1042"/>
      <c r="F92" s="1042"/>
      <c r="G92" s="1043"/>
      <c r="H92" s="1041"/>
      <c r="I92" s="1042"/>
      <c r="J92" s="1042"/>
      <c r="K92" s="1042"/>
      <c r="L92" s="1043"/>
    </row>
    <row r="93" spans="2:12" x14ac:dyDescent="0.25">
      <c r="B93" s="1041"/>
      <c r="C93" s="1042"/>
      <c r="D93" s="1042"/>
      <c r="E93" s="1042"/>
      <c r="F93" s="1042"/>
      <c r="G93" s="1043"/>
      <c r="H93" s="1041"/>
      <c r="I93" s="1042"/>
      <c r="J93" s="1042"/>
      <c r="K93" s="1042"/>
      <c r="L93" s="1043"/>
    </row>
    <row r="94" spans="2:12" x14ac:dyDescent="0.25">
      <c r="B94" s="1041"/>
      <c r="C94" s="1042"/>
      <c r="D94" s="1042"/>
      <c r="E94" s="1042"/>
      <c r="F94" s="1042"/>
      <c r="G94" s="1043"/>
      <c r="H94" s="1041"/>
      <c r="I94" s="1042"/>
      <c r="J94" s="1042"/>
      <c r="K94" s="1042"/>
      <c r="L94" s="1043"/>
    </row>
    <row r="95" spans="2:12" x14ac:dyDescent="0.25">
      <c r="B95" s="1041"/>
      <c r="C95" s="1042"/>
      <c r="D95" s="1042"/>
      <c r="E95" s="1042"/>
      <c r="F95" s="1042"/>
      <c r="G95" s="1043"/>
      <c r="H95" s="1041"/>
      <c r="I95" s="1042"/>
      <c r="J95" s="1042"/>
      <c r="K95" s="1042"/>
      <c r="L95" s="1043"/>
    </row>
    <row r="96" spans="2:12" x14ac:dyDescent="0.25">
      <c r="B96" s="1041"/>
      <c r="C96" s="1042"/>
      <c r="D96" s="1042"/>
      <c r="E96" s="1042"/>
      <c r="F96" s="1042"/>
      <c r="G96" s="1043"/>
      <c r="H96" s="1041"/>
      <c r="I96" s="1042"/>
      <c r="J96" s="1042"/>
      <c r="K96" s="1042"/>
      <c r="L96" s="1043"/>
    </row>
    <row r="97" spans="2:12" x14ac:dyDescent="0.25">
      <c r="B97" s="1041"/>
      <c r="C97" s="1042"/>
      <c r="D97" s="1042"/>
      <c r="E97" s="1042"/>
      <c r="F97" s="1042"/>
      <c r="G97" s="1043"/>
      <c r="H97" s="1041"/>
      <c r="I97" s="1042"/>
      <c r="J97" s="1042"/>
      <c r="K97" s="1042"/>
      <c r="L97" s="1043"/>
    </row>
    <row r="98" spans="2:12" x14ac:dyDescent="0.25">
      <c r="B98" s="1041"/>
      <c r="C98" s="1042"/>
      <c r="D98" s="1042"/>
      <c r="E98" s="1042"/>
      <c r="F98" s="1042"/>
      <c r="G98" s="1043"/>
      <c r="H98" s="1041"/>
      <c r="I98" s="1042"/>
      <c r="J98" s="1042"/>
      <c r="K98" s="1042"/>
      <c r="L98" s="1043"/>
    </row>
    <row r="99" spans="2:12" ht="105.75" customHeight="1" thickBot="1" x14ac:dyDescent="0.3">
      <c r="B99" s="1050" t="s">
        <v>1324</v>
      </c>
      <c r="C99" s="1050"/>
      <c r="D99" s="1050"/>
      <c r="E99" s="1050"/>
      <c r="F99" s="1050"/>
      <c r="G99" s="1050"/>
      <c r="H99" s="861" t="s">
        <v>1325</v>
      </c>
      <c r="I99" s="861"/>
      <c r="J99" s="861"/>
      <c r="K99" s="861"/>
      <c r="L99" s="862"/>
    </row>
    <row r="100" spans="2:12" ht="15.75" customHeight="1" x14ac:dyDescent="0.25">
      <c r="B100" s="1041" t="s">
        <v>453</v>
      </c>
      <c r="C100" s="1042"/>
      <c r="D100" s="1042"/>
      <c r="E100" s="1042"/>
      <c r="F100" s="1042"/>
      <c r="G100" s="1043"/>
      <c r="H100" s="1038" t="s">
        <v>454</v>
      </c>
      <c r="I100" s="1039"/>
      <c r="J100" s="1039"/>
      <c r="K100" s="1039"/>
      <c r="L100" s="1040"/>
    </row>
    <row r="101" spans="2:12" ht="42.75" customHeight="1" x14ac:dyDescent="0.25">
      <c r="B101" s="1041"/>
      <c r="C101" s="1042"/>
      <c r="D101" s="1042"/>
      <c r="E101" s="1042"/>
      <c r="F101" s="1042"/>
      <c r="G101" s="1043"/>
      <c r="H101" s="1041"/>
      <c r="I101" s="1042"/>
      <c r="J101" s="1042"/>
      <c r="K101" s="1042"/>
      <c r="L101" s="1043"/>
    </row>
    <row r="102" spans="2:12" ht="15" customHeight="1" x14ac:dyDescent="0.25">
      <c r="B102" s="1041"/>
      <c r="C102" s="1042"/>
      <c r="D102" s="1042"/>
      <c r="E102" s="1042"/>
      <c r="F102" s="1042"/>
      <c r="G102" s="1043"/>
      <c r="H102" s="1041"/>
      <c r="I102" s="1042"/>
      <c r="J102" s="1042"/>
      <c r="K102" s="1042"/>
      <c r="L102" s="1043"/>
    </row>
    <row r="103" spans="2:12" ht="116.25" customHeight="1" x14ac:dyDescent="0.25">
      <c r="B103" s="1041"/>
      <c r="C103" s="1042"/>
      <c r="D103" s="1042"/>
      <c r="E103" s="1042"/>
      <c r="F103" s="1042"/>
      <c r="G103" s="1043"/>
      <c r="H103" s="1041"/>
      <c r="I103" s="1042"/>
      <c r="J103" s="1042"/>
      <c r="K103" s="1042"/>
      <c r="L103" s="1043"/>
    </row>
    <row r="104" spans="2:12" ht="15" customHeight="1" x14ac:dyDescent="0.25">
      <c r="B104" s="1041"/>
      <c r="C104" s="1042"/>
      <c r="D104" s="1042"/>
      <c r="E104" s="1042"/>
      <c r="F104" s="1042"/>
      <c r="G104" s="1043"/>
      <c r="H104" s="1041"/>
      <c r="I104" s="1042"/>
      <c r="J104" s="1042"/>
      <c r="K104" s="1042"/>
      <c r="L104" s="1043"/>
    </row>
    <row r="105" spans="2:12" ht="15" customHeight="1" x14ac:dyDescent="0.25">
      <c r="B105" s="1041"/>
      <c r="C105" s="1042"/>
      <c r="D105" s="1042"/>
      <c r="E105" s="1042"/>
      <c r="F105" s="1042"/>
      <c r="G105" s="1043"/>
      <c r="H105" s="1041"/>
      <c r="I105" s="1042"/>
      <c r="J105" s="1042"/>
      <c r="K105" s="1042"/>
      <c r="L105" s="1043"/>
    </row>
    <row r="106" spans="2:12" ht="15" customHeight="1" x14ac:dyDescent="0.25">
      <c r="B106" s="1041"/>
      <c r="C106" s="1042"/>
      <c r="D106" s="1042"/>
      <c r="E106" s="1042"/>
      <c r="F106" s="1042"/>
      <c r="G106" s="1043"/>
      <c r="H106" s="1041"/>
      <c r="I106" s="1042"/>
      <c r="J106" s="1042"/>
      <c r="K106" s="1042"/>
      <c r="L106" s="1043"/>
    </row>
    <row r="107" spans="2:12" ht="15" customHeight="1" x14ac:dyDescent="0.25">
      <c r="B107" s="1041"/>
      <c r="C107" s="1042"/>
      <c r="D107" s="1042"/>
      <c r="E107" s="1042"/>
      <c r="F107" s="1042"/>
      <c r="G107" s="1043"/>
      <c r="H107" s="1041"/>
      <c r="I107" s="1042"/>
      <c r="J107" s="1042"/>
      <c r="K107" s="1042"/>
      <c r="L107" s="1043"/>
    </row>
    <row r="108" spans="2:12" ht="15" customHeight="1" x14ac:dyDescent="0.25">
      <c r="B108" s="1041"/>
      <c r="C108" s="1042"/>
      <c r="D108" s="1042"/>
      <c r="E108" s="1042"/>
      <c r="F108" s="1042"/>
      <c r="G108" s="1043"/>
      <c r="H108" s="1041"/>
      <c r="I108" s="1042"/>
      <c r="J108" s="1042"/>
      <c r="K108" s="1042"/>
      <c r="L108" s="1043"/>
    </row>
    <row r="109" spans="2:12" ht="51" customHeight="1" x14ac:dyDescent="0.25">
      <c r="B109" s="1041"/>
      <c r="C109" s="1042"/>
      <c r="D109" s="1042"/>
      <c r="E109" s="1042"/>
      <c r="F109" s="1042"/>
      <c r="G109" s="1043"/>
      <c r="H109" s="1041"/>
      <c r="I109" s="1042"/>
      <c r="J109" s="1042"/>
      <c r="K109" s="1042"/>
      <c r="L109" s="1043"/>
    </row>
    <row r="110" spans="2:12" ht="4.5" customHeight="1" x14ac:dyDescent="0.25">
      <c r="B110" s="1041"/>
      <c r="C110" s="1042"/>
      <c r="D110" s="1042"/>
      <c r="E110" s="1042"/>
      <c r="F110" s="1042"/>
      <c r="G110" s="1043"/>
      <c r="H110" s="1041"/>
      <c r="I110" s="1042"/>
      <c r="J110" s="1042"/>
      <c r="K110" s="1042"/>
      <c r="L110" s="1043"/>
    </row>
    <row r="111" spans="2:12" ht="23.25" customHeight="1" x14ac:dyDescent="0.25">
      <c r="B111" s="1041"/>
      <c r="C111" s="1042"/>
      <c r="D111" s="1042"/>
      <c r="E111" s="1042"/>
      <c r="F111" s="1042"/>
      <c r="G111" s="1043"/>
      <c r="H111" s="1041"/>
      <c r="I111" s="1042"/>
      <c r="J111" s="1042"/>
      <c r="K111" s="1042"/>
      <c r="L111" s="1043"/>
    </row>
    <row r="112" spans="2:12" ht="15" customHeight="1" x14ac:dyDescent="0.25">
      <c r="B112" s="860" t="s">
        <v>1326</v>
      </c>
      <c r="C112" s="861"/>
      <c r="D112" s="861"/>
      <c r="E112" s="861"/>
      <c r="F112" s="861"/>
      <c r="G112" s="862"/>
      <c r="H112" s="860" t="s">
        <v>1327</v>
      </c>
      <c r="I112" s="861"/>
      <c r="J112" s="861"/>
      <c r="K112" s="861"/>
      <c r="L112" s="862"/>
    </row>
    <row r="113" spans="2:12" ht="107.25" customHeight="1" thickBot="1" x14ac:dyDescent="0.3">
      <c r="B113" s="863"/>
      <c r="C113" s="864"/>
      <c r="D113" s="864"/>
      <c r="E113" s="864"/>
      <c r="F113" s="864"/>
      <c r="G113" s="865"/>
      <c r="H113" s="863"/>
      <c r="I113" s="864"/>
      <c r="J113" s="864"/>
      <c r="K113" s="864"/>
      <c r="L113" s="865"/>
    </row>
    <row r="114" spans="2:12" ht="15.75" customHeight="1" x14ac:dyDescent="0.25">
      <c r="B114" s="1041" t="s">
        <v>453</v>
      </c>
      <c r="C114" s="1042"/>
      <c r="D114" s="1042"/>
      <c r="E114" s="1042"/>
      <c r="F114" s="1042"/>
      <c r="G114" s="1043"/>
      <c r="H114" s="1041" t="s">
        <v>454</v>
      </c>
      <c r="I114" s="1042"/>
      <c r="J114" s="1042"/>
      <c r="K114" s="1042"/>
      <c r="L114" s="1043"/>
    </row>
    <row r="115" spans="2:12" x14ac:dyDescent="0.25">
      <c r="B115" s="1041"/>
      <c r="C115" s="1042"/>
      <c r="D115" s="1042"/>
      <c r="E115" s="1042"/>
      <c r="F115" s="1042"/>
      <c r="G115" s="1043"/>
      <c r="H115" s="1041"/>
      <c r="I115" s="1042"/>
      <c r="J115" s="1042"/>
      <c r="K115" s="1042"/>
      <c r="L115" s="1043"/>
    </row>
    <row r="116" spans="2:12" x14ac:dyDescent="0.25">
      <c r="B116" s="1041"/>
      <c r="C116" s="1042"/>
      <c r="D116" s="1042"/>
      <c r="E116" s="1042"/>
      <c r="F116" s="1042"/>
      <c r="G116" s="1043"/>
      <c r="H116" s="1041"/>
      <c r="I116" s="1042"/>
      <c r="J116" s="1042"/>
      <c r="K116" s="1042"/>
      <c r="L116" s="1043"/>
    </row>
    <row r="117" spans="2:12" x14ac:dyDescent="0.25">
      <c r="B117" s="1041"/>
      <c r="C117" s="1042"/>
      <c r="D117" s="1042"/>
      <c r="E117" s="1042"/>
      <c r="F117" s="1042"/>
      <c r="G117" s="1043"/>
      <c r="H117" s="1041"/>
      <c r="I117" s="1042"/>
      <c r="J117" s="1042"/>
      <c r="K117" s="1042"/>
      <c r="L117" s="1043"/>
    </row>
    <row r="118" spans="2:12" x14ac:dyDescent="0.25">
      <c r="B118" s="1041"/>
      <c r="C118" s="1042"/>
      <c r="D118" s="1042"/>
      <c r="E118" s="1042"/>
      <c r="F118" s="1042"/>
      <c r="G118" s="1043"/>
      <c r="H118" s="1041"/>
      <c r="I118" s="1042"/>
      <c r="J118" s="1042"/>
      <c r="K118" s="1042"/>
      <c r="L118" s="1043"/>
    </row>
    <row r="119" spans="2:12" x14ac:dyDescent="0.25">
      <c r="B119" s="1041"/>
      <c r="C119" s="1042"/>
      <c r="D119" s="1042"/>
      <c r="E119" s="1042"/>
      <c r="F119" s="1042"/>
      <c r="G119" s="1043"/>
      <c r="H119" s="1041"/>
      <c r="I119" s="1042"/>
      <c r="J119" s="1042"/>
      <c r="K119" s="1042"/>
      <c r="L119" s="1043"/>
    </row>
    <row r="120" spans="2:12" x14ac:dyDescent="0.25">
      <c r="B120" s="1041"/>
      <c r="C120" s="1042"/>
      <c r="D120" s="1042"/>
      <c r="E120" s="1042"/>
      <c r="F120" s="1042"/>
      <c r="G120" s="1043"/>
      <c r="H120" s="1041"/>
      <c r="I120" s="1042"/>
      <c r="J120" s="1042"/>
      <c r="K120" s="1042"/>
      <c r="L120" s="1043"/>
    </row>
    <row r="121" spans="2:12" x14ac:dyDescent="0.25">
      <c r="B121" s="1041"/>
      <c r="C121" s="1042"/>
      <c r="D121" s="1042"/>
      <c r="E121" s="1042"/>
      <c r="F121" s="1042"/>
      <c r="G121" s="1043"/>
      <c r="H121" s="1041"/>
      <c r="I121" s="1042"/>
      <c r="J121" s="1042"/>
      <c r="K121" s="1042"/>
      <c r="L121" s="1043"/>
    </row>
    <row r="122" spans="2:12" x14ac:dyDescent="0.25">
      <c r="B122" s="1041"/>
      <c r="C122" s="1042"/>
      <c r="D122" s="1042"/>
      <c r="E122" s="1042"/>
      <c r="F122" s="1042"/>
      <c r="G122" s="1043"/>
      <c r="H122" s="1041"/>
      <c r="I122" s="1042"/>
      <c r="J122" s="1042"/>
      <c r="K122" s="1042"/>
      <c r="L122" s="1043"/>
    </row>
    <row r="123" spans="2:12" ht="21.75" customHeight="1" x14ac:dyDescent="0.25">
      <c r="B123" s="1041"/>
      <c r="C123" s="1042"/>
      <c r="D123" s="1042"/>
      <c r="E123" s="1042"/>
      <c r="F123" s="1042"/>
      <c r="G123" s="1043"/>
      <c r="H123" s="1041"/>
      <c r="I123" s="1042"/>
      <c r="J123" s="1042"/>
      <c r="K123" s="1042"/>
      <c r="L123" s="1043"/>
    </row>
    <row r="124" spans="2:12" ht="43.5" customHeight="1" x14ac:dyDescent="0.25">
      <c r="B124" s="1041"/>
      <c r="C124" s="1042"/>
      <c r="D124" s="1042"/>
      <c r="E124" s="1042"/>
      <c r="F124" s="1042"/>
      <c r="G124" s="1043"/>
      <c r="H124" s="1041"/>
      <c r="I124" s="1042"/>
      <c r="J124" s="1042"/>
      <c r="K124" s="1042"/>
      <c r="L124" s="1043"/>
    </row>
    <row r="125" spans="2:12" hidden="1" x14ac:dyDescent="0.25">
      <c r="B125" s="1041"/>
      <c r="C125" s="1042"/>
      <c r="D125" s="1042"/>
      <c r="E125" s="1042"/>
      <c r="F125" s="1042"/>
      <c r="G125" s="1043"/>
      <c r="H125" s="1041"/>
      <c r="I125" s="1042"/>
      <c r="J125" s="1042"/>
      <c r="K125" s="1042"/>
      <c r="L125" s="1043"/>
    </row>
    <row r="126" spans="2:12" ht="105" customHeight="1" x14ac:dyDescent="0.25">
      <c r="B126" s="1041"/>
      <c r="C126" s="1042"/>
      <c r="D126" s="1042"/>
      <c r="E126" s="1042"/>
      <c r="F126" s="1042"/>
      <c r="G126" s="1043"/>
      <c r="H126" s="1041"/>
      <c r="I126" s="1042"/>
      <c r="J126" s="1042"/>
      <c r="K126" s="1042"/>
      <c r="L126" s="1043"/>
    </row>
    <row r="127" spans="2:12" ht="36.75" customHeight="1" x14ac:dyDescent="0.25">
      <c r="B127" s="1041"/>
      <c r="C127" s="1042"/>
      <c r="D127" s="1042"/>
      <c r="E127" s="1042"/>
      <c r="F127" s="1042"/>
      <c r="G127" s="1043"/>
      <c r="H127" s="1041"/>
      <c r="I127" s="1042"/>
      <c r="J127" s="1042"/>
      <c r="K127" s="1042"/>
      <c r="L127" s="1043"/>
    </row>
    <row r="128" spans="2:12" ht="39" customHeight="1" x14ac:dyDescent="0.25">
      <c r="B128" s="1051" t="s">
        <v>1328</v>
      </c>
      <c r="C128" s="1052"/>
      <c r="D128" s="1052"/>
      <c r="E128" s="1052"/>
      <c r="F128" s="1052"/>
      <c r="G128" s="1053"/>
      <c r="H128" s="860" t="s">
        <v>1329</v>
      </c>
      <c r="I128" s="861"/>
      <c r="J128" s="861"/>
      <c r="K128" s="861"/>
      <c r="L128" s="862"/>
    </row>
    <row r="129" spans="2:12" ht="91.5" customHeight="1" thickBot="1" x14ac:dyDescent="0.3">
      <c r="B129" s="1054"/>
      <c r="C129" s="1055"/>
      <c r="D129" s="1055"/>
      <c r="E129" s="1055"/>
      <c r="F129" s="1055"/>
      <c r="G129" s="1056"/>
      <c r="H129" s="863"/>
      <c r="I129" s="864"/>
      <c r="J129" s="864"/>
      <c r="K129" s="864"/>
      <c r="L129" s="865"/>
    </row>
    <row r="130" spans="2:12" ht="15.75" customHeight="1" x14ac:dyDescent="0.25">
      <c r="B130" s="1041" t="s">
        <v>453</v>
      </c>
      <c r="C130" s="1042"/>
      <c r="D130" s="1042"/>
      <c r="E130" s="1042"/>
      <c r="F130" s="1042"/>
      <c r="G130" s="1043"/>
      <c r="H130" s="1041" t="s">
        <v>454</v>
      </c>
      <c r="I130" s="1042"/>
      <c r="J130" s="1042"/>
      <c r="K130" s="1042"/>
      <c r="L130" s="1043"/>
    </row>
    <row r="131" spans="2:12" x14ac:dyDescent="0.25">
      <c r="B131" s="1041"/>
      <c r="C131" s="1042"/>
      <c r="D131" s="1042"/>
      <c r="E131" s="1042"/>
      <c r="F131" s="1042"/>
      <c r="G131" s="1043"/>
      <c r="H131" s="1041"/>
      <c r="I131" s="1042"/>
      <c r="J131" s="1042"/>
      <c r="K131" s="1042"/>
      <c r="L131" s="1043"/>
    </row>
    <row r="132" spans="2:12" x14ac:dyDescent="0.25">
      <c r="B132" s="1041"/>
      <c r="C132" s="1042"/>
      <c r="D132" s="1042"/>
      <c r="E132" s="1042"/>
      <c r="F132" s="1042"/>
      <c r="G132" s="1043"/>
      <c r="H132" s="1041"/>
      <c r="I132" s="1042"/>
      <c r="J132" s="1042"/>
      <c r="K132" s="1042"/>
      <c r="L132" s="1043"/>
    </row>
    <row r="133" spans="2:12" x14ac:dyDescent="0.25">
      <c r="B133" s="1041"/>
      <c r="C133" s="1042"/>
      <c r="D133" s="1042"/>
      <c r="E133" s="1042"/>
      <c r="F133" s="1042"/>
      <c r="G133" s="1043"/>
      <c r="H133" s="1041"/>
      <c r="I133" s="1042"/>
      <c r="J133" s="1042"/>
      <c r="K133" s="1042"/>
      <c r="L133" s="1043"/>
    </row>
    <row r="134" spans="2:12" x14ac:dyDescent="0.25">
      <c r="B134" s="1041"/>
      <c r="C134" s="1042"/>
      <c r="D134" s="1042"/>
      <c r="E134" s="1042"/>
      <c r="F134" s="1042"/>
      <c r="G134" s="1043"/>
      <c r="H134" s="1041"/>
      <c r="I134" s="1042"/>
      <c r="J134" s="1042"/>
      <c r="K134" s="1042"/>
      <c r="L134" s="1043"/>
    </row>
    <row r="135" spans="2:12" ht="109.5" customHeight="1" x14ac:dyDescent="0.25">
      <c r="B135" s="1041"/>
      <c r="C135" s="1042"/>
      <c r="D135" s="1042"/>
      <c r="E135" s="1042"/>
      <c r="F135" s="1042"/>
      <c r="G135" s="1043"/>
      <c r="H135" s="1041"/>
      <c r="I135" s="1042"/>
      <c r="J135" s="1042"/>
      <c r="K135" s="1042"/>
      <c r="L135" s="1043"/>
    </row>
    <row r="136" spans="2:12" ht="23.25" customHeight="1" x14ac:dyDescent="0.25">
      <c r="B136" s="1041"/>
      <c r="C136" s="1042"/>
      <c r="D136" s="1042"/>
      <c r="E136" s="1042"/>
      <c r="F136" s="1042"/>
      <c r="G136" s="1043"/>
      <c r="H136" s="1041"/>
      <c r="I136" s="1042"/>
      <c r="J136" s="1042"/>
      <c r="K136" s="1042"/>
      <c r="L136" s="1043"/>
    </row>
    <row r="137" spans="2:12" x14ac:dyDescent="0.25">
      <c r="B137" s="1041"/>
      <c r="C137" s="1042"/>
      <c r="D137" s="1042"/>
      <c r="E137" s="1042"/>
      <c r="F137" s="1042"/>
      <c r="G137" s="1043"/>
      <c r="H137" s="1041"/>
      <c r="I137" s="1042"/>
      <c r="J137" s="1042"/>
      <c r="K137" s="1042"/>
      <c r="L137" s="1043"/>
    </row>
    <row r="138" spans="2:12" ht="21.75" customHeight="1" x14ac:dyDescent="0.25">
      <c r="B138" s="1041"/>
      <c r="C138" s="1042"/>
      <c r="D138" s="1042"/>
      <c r="E138" s="1042"/>
      <c r="F138" s="1042"/>
      <c r="G138" s="1043"/>
      <c r="H138" s="1041"/>
      <c r="I138" s="1042"/>
      <c r="J138" s="1042"/>
      <c r="K138" s="1042"/>
      <c r="L138" s="1043"/>
    </row>
    <row r="139" spans="2:12" x14ac:dyDescent="0.25">
      <c r="B139" s="1041"/>
      <c r="C139" s="1042"/>
      <c r="D139" s="1042"/>
      <c r="E139" s="1042"/>
      <c r="F139" s="1042"/>
      <c r="G139" s="1043"/>
      <c r="H139" s="1041"/>
      <c r="I139" s="1042"/>
      <c r="J139" s="1042"/>
      <c r="K139" s="1042"/>
      <c r="L139" s="1043"/>
    </row>
    <row r="140" spans="2:12" ht="80.25" customHeight="1" x14ac:dyDescent="0.25">
      <c r="B140" s="1041"/>
      <c r="C140" s="1042"/>
      <c r="D140" s="1042"/>
      <c r="E140" s="1042"/>
      <c r="F140" s="1042"/>
      <c r="G140" s="1043"/>
      <c r="H140" s="1041"/>
      <c r="I140" s="1042"/>
      <c r="J140" s="1042"/>
      <c r="K140" s="1042"/>
      <c r="L140" s="1043"/>
    </row>
    <row r="141" spans="2:12" hidden="1" x14ac:dyDescent="0.25">
      <c r="B141" s="1041"/>
      <c r="C141" s="1042"/>
      <c r="D141" s="1042"/>
      <c r="E141" s="1042"/>
      <c r="F141" s="1042"/>
      <c r="G141" s="1043"/>
      <c r="H141" s="1041"/>
      <c r="I141" s="1042"/>
      <c r="J141" s="1042"/>
      <c r="K141" s="1042"/>
      <c r="L141" s="1043"/>
    </row>
    <row r="142" spans="2:12" hidden="1" x14ac:dyDescent="0.25">
      <c r="B142" s="1041"/>
      <c r="C142" s="1042"/>
      <c r="D142" s="1042"/>
      <c r="E142" s="1042"/>
      <c r="F142" s="1042"/>
      <c r="G142" s="1043"/>
      <c r="H142" s="1041"/>
      <c r="I142" s="1042"/>
      <c r="J142" s="1042"/>
      <c r="K142" s="1042"/>
      <c r="L142" s="1043"/>
    </row>
    <row r="143" spans="2:12" hidden="1" x14ac:dyDescent="0.25">
      <c r="B143" s="1041"/>
      <c r="C143" s="1042"/>
      <c r="D143" s="1042"/>
      <c r="E143" s="1042"/>
      <c r="F143" s="1042"/>
      <c r="G143" s="1043"/>
      <c r="H143" s="1041"/>
      <c r="I143" s="1042"/>
      <c r="J143" s="1042"/>
      <c r="K143" s="1042"/>
      <c r="L143" s="1043"/>
    </row>
    <row r="144" spans="2:12" ht="39" customHeight="1" x14ac:dyDescent="0.25">
      <c r="B144" s="1051" t="s">
        <v>1330</v>
      </c>
      <c r="C144" s="1052"/>
      <c r="D144" s="1052"/>
      <c r="E144" s="1052"/>
      <c r="F144" s="1052"/>
      <c r="G144" s="1053"/>
      <c r="H144" s="1051" t="s">
        <v>1331</v>
      </c>
      <c r="I144" s="1052"/>
      <c r="J144" s="1052"/>
      <c r="K144" s="1052"/>
      <c r="L144" s="1053"/>
    </row>
    <row r="145" spans="2:12" ht="26.25" customHeight="1" thickBot="1" x14ac:dyDescent="0.3">
      <c r="B145" s="1054"/>
      <c r="C145" s="1055"/>
      <c r="D145" s="1055"/>
      <c r="E145" s="1055"/>
      <c r="F145" s="1055"/>
      <c r="G145" s="1056"/>
      <c r="H145" s="1054"/>
      <c r="I145" s="1055"/>
      <c r="J145" s="1055"/>
      <c r="K145" s="1055"/>
      <c r="L145" s="1056"/>
    </row>
    <row r="146" spans="2:12" ht="15.75" customHeight="1" x14ac:dyDescent="0.25">
      <c r="B146" s="1041" t="s">
        <v>453</v>
      </c>
      <c r="C146" s="1042"/>
      <c r="D146" s="1042"/>
      <c r="E146" s="1042"/>
      <c r="F146" s="1042"/>
      <c r="G146" s="1043"/>
      <c r="H146" s="1041" t="s">
        <v>454</v>
      </c>
      <c r="I146" s="1042"/>
      <c r="J146" s="1042"/>
      <c r="K146" s="1042"/>
      <c r="L146" s="1043"/>
    </row>
    <row r="147" spans="2:12" x14ac:dyDescent="0.25">
      <c r="B147" s="1041"/>
      <c r="C147" s="1042"/>
      <c r="D147" s="1042"/>
      <c r="E147" s="1042"/>
      <c r="F147" s="1042"/>
      <c r="G147" s="1043"/>
      <c r="H147" s="1041"/>
      <c r="I147" s="1042"/>
      <c r="J147" s="1042"/>
      <c r="K147" s="1042"/>
      <c r="L147" s="1043"/>
    </row>
    <row r="148" spans="2:12" x14ac:dyDescent="0.25">
      <c r="B148" s="1041"/>
      <c r="C148" s="1042"/>
      <c r="D148" s="1042"/>
      <c r="E148" s="1042"/>
      <c r="F148" s="1042"/>
      <c r="G148" s="1043"/>
      <c r="H148" s="1041"/>
      <c r="I148" s="1042"/>
      <c r="J148" s="1042"/>
      <c r="K148" s="1042"/>
      <c r="L148" s="1043"/>
    </row>
    <row r="149" spans="2:12" x14ac:dyDescent="0.25">
      <c r="B149" s="1041"/>
      <c r="C149" s="1042"/>
      <c r="D149" s="1042"/>
      <c r="E149" s="1042"/>
      <c r="F149" s="1042"/>
      <c r="G149" s="1043"/>
      <c r="H149" s="1041"/>
      <c r="I149" s="1042"/>
      <c r="J149" s="1042"/>
      <c r="K149" s="1042"/>
      <c r="L149" s="1043"/>
    </row>
    <row r="150" spans="2:12" x14ac:dyDescent="0.25">
      <c r="B150" s="1041"/>
      <c r="C150" s="1042"/>
      <c r="D150" s="1042"/>
      <c r="E150" s="1042"/>
      <c r="F150" s="1042"/>
      <c r="G150" s="1043"/>
      <c r="H150" s="1041"/>
      <c r="I150" s="1042"/>
      <c r="J150" s="1042"/>
      <c r="K150" s="1042"/>
      <c r="L150" s="1043"/>
    </row>
    <row r="151" spans="2:12" ht="44.25" customHeight="1" x14ac:dyDescent="0.25">
      <c r="B151" s="1041"/>
      <c r="C151" s="1042"/>
      <c r="D151" s="1042"/>
      <c r="E151" s="1042"/>
      <c r="F151" s="1042"/>
      <c r="G151" s="1043"/>
      <c r="H151" s="1041"/>
      <c r="I151" s="1042"/>
      <c r="J151" s="1042"/>
      <c r="K151" s="1042"/>
      <c r="L151" s="1043"/>
    </row>
    <row r="152" spans="2:12" x14ac:dyDescent="0.25">
      <c r="B152" s="1041"/>
      <c r="C152" s="1042"/>
      <c r="D152" s="1042"/>
      <c r="E152" s="1042"/>
      <c r="F152" s="1042"/>
      <c r="G152" s="1043"/>
      <c r="H152" s="1041"/>
      <c r="I152" s="1042"/>
      <c r="J152" s="1042"/>
      <c r="K152" s="1042"/>
      <c r="L152" s="1043"/>
    </row>
    <row r="153" spans="2:12" x14ac:dyDescent="0.25">
      <c r="B153" s="1041"/>
      <c r="C153" s="1042"/>
      <c r="D153" s="1042"/>
      <c r="E153" s="1042"/>
      <c r="F153" s="1042"/>
      <c r="G153" s="1043"/>
      <c r="H153" s="1041"/>
      <c r="I153" s="1042"/>
      <c r="J153" s="1042"/>
      <c r="K153" s="1042"/>
      <c r="L153" s="1043"/>
    </row>
    <row r="154" spans="2:12" x14ac:dyDescent="0.25">
      <c r="B154" s="1041"/>
      <c r="C154" s="1042"/>
      <c r="D154" s="1042"/>
      <c r="E154" s="1042"/>
      <c r="F154" s="1042"/>
      <c r="G154" s="1043"/>
      <c r="H154" s="1041"/>
      <c r="I154" s="1042"/>
      <c r="J154" s="1042"/>
      <c r="K154" s="1042"/>
      <c r="L154" s="1043"/>
    </row>
    <row r="155" spans="2:12" x14ac:dyDescent="0.25">
      <c r="B155" s="1041"/>
      <c r="C155" s="1042"/>
      <c r="D155" s="1042"/>
      <c r="E155" s="1042"/>
      <c r="F155" s="1042"/>
      <c r="G155" s="1043"/>
      <c r="H155" s="1041"/>
      <c r="I155" s="1042"/>
      <c r="J155" s="1042"/>
      <c r="K155" s="1042"/>
      <c r="L155" s="1043"/>
    </row>
    <row r="156" spans="2:12" ht="80.25" customHeight="1" x14ac:dyDescent="0.25">
      <c r="B156" s="1041"/>
      <c r="C156" s="1042"/>
      <c r="D156" s="1042"/>
      <c r="E156" s="1042"/>
      <c r="F156" s="1042"/>
      <c r="G156" s="1043"/>
      <c r="H156" s="1041"/>
      <c r="I156" s="1042"/>
      <c r="J156" s="1042"/>
      <c r="K156" s="1042"/>
      <c r="L156" s="1043"/>
    </row>
    <row r="157" spans="2:12" hidden="1" x14ac:dyDescent="0.25">
      <c r="B157" s="1041"/>
      <c r="C157" s="1042"/>
      <c r="D157" s="1042"/>
      <c r="E157" s="1042"/>
      <c r="F157" s="1042"/>
      <c r="G157" s="1043"/>
      <c r="H157" s="1041"/>
      <c r="I157" s="1042"/>
      <c r="J157" s="1042"/>
      <c r="K157" s="1042"/>
      <c r="L157" s="1043"/>
    </row>
    <row r="158" spans="2:12" hidden="1" x14ac:dyDescent="0.25">
      <c r="B158" s="1041"/>
      <c r="C158" s="1042"/>
      <c r="D158" s="1042"/>
      <c r="E158" s="1042"/>
      <c r="F158" s="1042"/>
      <c r="G158" s="1043"/>
      <c r="H158" s="1041"/>
      <c r="I158" s="1042"/>
      <c r="J158" s="1042"/>
      <c r="K158" s="1042"/>
      <c r="L158" s="1043"/>
    </row>
    <row r="159" spans="2:12" hidden="1" x14ac:dyDescent="0.25">
      <c r="B159" s="1041"/>
      <c r="C159" s="1042"/>
      <c r="D159" s="1042"/>
      <c r="E159" s="1042"/>
      <c r="F159" s="1042"/>
      <c r="G159" s="1043"/>
      <c r="H159" s="1041"/>
      <c r="I159" s="1042"/>
      <c r="J159" s="1042"/>
      <c r="K159" s="1042"/>
      <c r="L159" s="1043"/>
    </row>
    <row r="160" spans="2:12" ht="39" customHeight="1" x14ac:dyDescent="0.25">
      <c r="B160" s="1051" t="s">
        <v>1332</v>
      </c>
      <c r="C160" s="1052"/>
      <c r="D160" s="1052"/>
      <c r="E160" s="1052"/>
      <c r="F160" s="1052"/>
      <c r="G160" s="1053"/>
      <c r="H160" s="1051" t="s">
        <v>1333</v>
      </c>
      <c r="I160" s="1052"/>
      <c r="J160" s="1052"/>
      <c r="K160" s="1052"/>
      <c r="L160" s="1053"/>
    </row>
    <row r="161" spans="2:12" ht="49.5" customHeight="1" thickBot="1" x14ac:dyDescent="0.3">
      <c r="B161" s="1054"/>
      <c r="C161" s="1055"/>
      <c r="D161" s="1055"/>
      <c r="E161" s="1055"/>
      <c r="F161" s="1055"/>
      <c r="G161" s="1056"/>
      <c r="H161" s="1054"/>
      <c r="I161" s="1055"/>
      <c r="J161" s="1055"/>
      <c r="K161" s="1055"/>
      <c r="L161" s="1056"/>
    </row>
    <row r="162" spans="2:12" ht="15.75" customHeight="1" x14ac:dyDescent="0.25">
      <c r="B162" s="1041" t="s">
        <v>453</v>
      </c>
      <c r="C162" s="1042"/>
      <c r="D162" s="1042"/>
      <c r="E162" s="1042"/>
      <c r="F162" s="1042"/>
      <c r="G162" s="1043"/>
      <c r="H162" s="1041" t="s">
        <v>454</v>
      </c>
      <c r="I162" s="1042"/>
      <c r="J162" s="1042"/>
      <c r="K162" s="1042"/>
      <c r="L162" s="1043"/>
    </row>
    <row r="163" spans="2:12" x14ac:dyDescent="0.25">
      <c r="B163" s="1041"/>
      <c r="C163" s="1042"/>
      <c r="D163" s="1042"/>
      <c r="E163" s="1042"/>
      <c r="F163" s="1042"/>
      <c r="G163" s="1043"/>
      <c r="H163" s="1041"/>
      <c r="I163" s="1042"/>
      <c r="J163" s="1042"/>
      <c r="K163" s="1042"/>
      <c r="L163" s="1043"/>
    </row>
    <row r="164" spans="2:12" x14ac:dyDescent="0.25">
      <c r="B164" s="1041"/>
      <c r="C164" s="1042"/>
      <c r="D164" s="1042"/>
      <c r="E164" s="1042"/>
      <c r="F164" s="1042"/>
      <c r="G164" s="1043"/>
      <c r="H164" s="1041"/>
      <c r="I164" s="1042"/>
      <c r="J164" s="1042"/>
      <c r="K164" s="1042"/>
      <c r="L164" s="1043"/>
    </row>
    <row r="165" spans="2:12" x14ac:dyDescent="0.25">
      <c r="B165" s="1041"/>
      <c r="C165" s="1042"/>
      <c r="D165" s="1042"/>
      <c r="E165" s="1042"/>
      <c r="F165" s="1042"/>
      <c r="G165" s="1043"/>
      <c r="H165" s="1041"/>
      <c r="I165" s="1042"/>
      <c r="J165" s="1042"/>
      <c r="K165" s="1042"/>
      <c r="L165" s="1043"/>
    </row>
    <row r="166" spans="2:12" x14ac:dyDescent="0.25">
      <c r="B166" s="1041"/>
      <c r="C166" s="1042"/>
      <c r="D166" s="1042"/>
      <c r="E166" s="1042"/>
      <c r="F166" s="1042"/>
      <c r="G166" s="1043"/>
      <c r="H166" s="1041"/>
      <c r="I166" s="1042"/>
      <c r="J166" s="1042"/>
      <c r="K166" s="1042"/>
      <c r="L166" s="1043"/>
    </row>
    <row r="167" spans="2:12" ht="126.75" customHeight="1" x14ac:dyDescent="0.25">
      <c r="B167" s="1041"/>
      <c r="C167" s="1042"/>
      <c r="D167" s="1042"/>
      <c r="E167" s="1042"/>
      <c r="F167" s="1042"/>
      <c r="G167" s="1043"/>
      <c r="H167" s="1041"/>
      <c r="I167" s="1042"/>
      <c r="J167" s="1042"/>
      <c r="K167" s="1042"/>
      <c r="L167" s="1043"/>
    </row>
    <row r="168" spans="2:12" ht="72.75" customHeight="1" x14ac:dyDescent="0.25">
      <c r="B168" s="1041"/>
      <c r="C168" s="1042"/>
      <c r="D168" s="1042"/>
      <c r="E168" s="1042"/>
      <c r="F168" s="1042"/>
      <c r="G168" s="1043"/>
      <c r="H168" s="1041"/>
      <c r="I168" s="1042"/>
      <c r="J168" s="1042"/>
      <c r="K168" s="1042"/>
      <c r="L168" s="1043"/>
    </row>
    <row r="169" spans="2:12" ht="36" customHeight="1" x14ac:dyDescent="0.25">
      <c r="B169" s="1041"/>
      <c r="C169" s="1042"/>
      <c r="D169" s="1042"/>
      <c r="E169" s="1042"/>
      <c r="F169" s="1042"/>
      <c r="G169" s="1043"/>
      <c r="H169" s="1041"/>
      <c r="I169" s="1042"/>
      <c r="J169" s="1042"/>
      <c r="K169" s="1042"/>
      <c r="L169" s="1043"/>
    </row>
    <row r="170" spans="2:12" ht="18" customHeight="1" x14ac:dyDescent="0.25">
      <c r="B170" s="1041"/>
      <c r="C170" s="1042"/>
      <c r="D170" s="1042"/>
      <c r="E170" s="1042"/>
      <c r="F170" s="1042"/>
      <c r="G170" s="1043"/>
      <c r="H170" s="1041"/>
      <c r="I170" s="1042"/>
      <c r="J170" s="1042"/>
      <c r="K170" s="1042"/>
      <c r="L170" s="1043"/>
    </row>
    <row r="171" spans="2:12" x14ac:dyDescent="0.25">
      <c r="B171" s="1041"/>
      <c r="C171" s="1042"/>
      <c r="D171" s="1042"/>
      <c r="E171" s="1042"/>
      <c r="F171" s="1042"/>
      <c r="G171" s="1043"/>
      <c r="H171" s="1041"/>
      <c r="I171" s="1042"/>
      <c r="J171" s="1042"/>
      <c r="K171" s="1042"/>
      <c r="L171" s="1043"/>
    </row>
    <row r="172" spans="2:12" ht="25.5" customHeight="1" x14ac:dyDescent="0.25">
      <c r="B172" s="1041"/>
      <c r="C172" s="1042"/>
      <c r="D172" s="1042"/>
      <c r="E172" s="1042"/>
      <c r="F172" s="1042"/>
      <c r="G172" s="1043"/>
      <c r="H172" s="1041"/>
      <c r="I172" s="1042"/>
      <c r="J172" s="1042"/>
      <c r="K172" s="1042"/>
      <c r="L172" s="1043"/>
    </row>
    <row r="173" spans="2:12" hidden="1" x14ac:dyDescent="0.25">
      <c r="B173" s="1041"/>
      <c r="C173" s="1042"/>
      <c r="D173" s="1042"/>
      <c r="E173" s="1042"/>
      <c r="F173" s="1042"/>
      <c r="G173" s="1043"/>
      <c r="H173" s="1041"/>
      <c r="I173" s="1042"/>
      <c r="J173" s="1042"/>
      <c r="K173" s="1042"/>
      <c r="L173" s="1043"/>
    </row>
    <row r="174" spans="2:12" hidden="1" x14ac:dyDescent="0.25">
      <c r="B174" s="1041"/>
      <c r="C174" s="1042"/>
      <c r="D174" s="1042"/>
      <c r="E174" s="1042"/>
      <c r="F174" s="1042"/>
      <c r="G174" s="1043"/>
      <c r="H174" s="1041"/>
      <c r="I174" s="1042"/>
      <c r="J174" s="1042"/>
      <c r="K174" s="1042"/>
      <c r="L174" s="1043"/>
    </row>
    <row r="175" spans="2:12" hidden="1" x14ac:dyDescent="0.25">
      <c r="B175" s="1041"/>
      <c r="C175" s="1042"/>
      <c r="D175" s="1042"/>
      <c r="E175" s="1042"/>
      <c r="F175" s="1042"/>
      <c r="G175" s="1043"/>
      <c r="H175" s="1041"/>
      <c r="I175" s="1042"/>
      <c r="J175" s="1042"/>
      <c r="K175" s="1042"/>
      <c r="L175" s="1043"/>
    </row>
    <row r="176" spans="2:12" ht="59.25" customHeight="1" x14ac:dyDescent="0.25">
      <c r="B176" s="1051" t="s">
        <v>1334</v>
      </c>
      <c r="C176" s="1052"/>
      <c r="D176" s="1052"/>
      <c r="E176" s="1052"/>
      <c r="F176" s="1052"/>
      <c r="G176" s="1053"/>
      <c r="H176" s="1051" t="s">
        <v>1335</v>
      </c>
      <c r="I176" s="1052"/>
      <c r="J176" s="1052"/>
      <c r="K176" s="1052"/>
      <c r="L176" s="1053"/>
    </row>
    <row r="177" spans="2:12" ht="13.5" customHeight="1" thickBot="1" x14ac:dyDescent="0.3">
      <c r="B177" s="1054"/>
      <c r="C177" s="1055"/>
      <c r="D177" s="1055"/>
      <c r="E177" s="1055"/>
      <c r="F177" s="1055"/>
      <c r="G177" s="1056"/>
      <c r="H177" s="1054"/>
      <c r="I177" s="1055"/>
      <c r="J177" s="1055"/>
      <c r="K177" s="1055"/>
      <c r="L177" s="1056"/>
    </row>
    <row r="178" spans="2:12" ht="17.25" customHeight="1" x14ac:dyDescent="0.25">
      <c r="B178" s="1041" t="s">
        <v>453</v>
      </c>
      <c r="C178" s="1042"/>
      <c r="D178" s="1042"/>
      <c r="E178" s="1042"/>
      <c r="F178" s="1042"/>
      <c r="G178" s="1043"/>
      <c r="H178" s="1041" t="s">
        <v>454</v>
      </c>
      <c r="I178" s="1042"/>
      <c r="J178" s="1042"/>
      <c r="K178" s="1042"/>
      <c r="L178" s="1043"/>
    </row>
    <row r="179" spans="2:12" ht="17.25" customHeight="1" x14ac:dyDescent="0.25">
      <c r="B179" s="1041"/>
      <c r="C179" s="1042"/>
      <c r="D179" s="1042"/>
      <c r="E179" s="1042"/>
      <c r="F179" s="1042"/>
      <c r="G179" s="1043"/>
      <c r="H179" s="1041"/>
      <c r="I179" s="1042"/>
      <c r="J179" s="1042"/>
      <c r="K179" s="1042"/>
      <c r="L179" s="1043"/>
    </row>
    <row r="180" spans="2:12" ht="17.25" customHeight="1" x14ac:dyDescent="0.25">
      <c r="B180" s="1041"/>
      <c r="C180" s="1042"/>
      <c r="D180" s="1042"/>
      <c r="E180" s="1042"/>
      <c r="F180" s="1042"/>
      <c r="G180" s="1043"/>
      <c r="H180" s="1041"/>
      <c r="I180" s="1042"/>
      <c r="J180" s="1042"/>
      <c r="K180" s="1042"/>
      <c r="L180" s="1043"/>
    </row>
    <row r="181" spans="2:12" ht="17.25" customHeight="1" x14ac:dyDescent="0.25">
      <c r="B181" s="1041"/>
      <c r="C181" s="1042"/>
      <c r="D181" s="1042"/>
      <c r="E181" s="1042"/>
      <c r="F181" s="1042"/>
      <c r="G181" s="1043"/>
      <c r="H181" s="1041"/>
      <c r="I181" s="1042"/>
      <c r="J181" s="1042"/>
      <c r="K181" s="1042"/>
      <c r="L181" s="1043"/>
    </row>
    <row r="182" spans="2:12" ht="17.25" customHeight="1" x14ac:dyDescent="0.25">
      <c r="B182" s="1041"/>
      <c r="C182" s="1042"/>
      <c r="D182" s="1042"/>
      <c r="E182" s="1042"/>
      <c r="F182" s="1042"/>
      <c r="G182" s="1043"/>
      <c r="H182" s="1041"/>
      <c r="I182" s="1042"/>
      <c r="J182" s="1042"/>
      <c r="K182" s="1042"/>
      <c r="L182" s="1043"/>
    </row>
    <row r="183" spans="2:12" ht="17.25" customHeight="1" x14ac:dyDescent="0.25">
      <c r="B183" s="1041"/>
      <c r="C183" s="1042"/>
      <c r="D183" s="1042"/>
      <c r="E183" s="1042"/>
      <c r="F183" s="1042"/>
      <c r="G183" s="1043"/>
      <c r="H183" s="1041"/>
      <c r="I183" s="1042"/>
      <c r="J183" s="1042"/>
      <c r="K183" s="1042"/>
      <c r="L183" s="1043"/>
    </row>
    <row r="184" spans="2:12" ht="17.25" customHeight="1" x14ac:dyDescent="0.25">
      <c r="B184" s="1041"/>
      <c r="C184" s="1042"/>
      <c r="D184" s="1042"/>
      <c r="E184" s="1042"/>
      <c r="F184" s="1042"/>
      <c r="G184" s="1043"/>
      <c r="H184" s="1041"/>
      <c r="I184" s="1042"/>
      <c r="J184" s="1042"/>
      <c r="K184" s="1042"/>
      <c r="L184" s="1043"/>
    </row>
    <row r="185" spans="2:12" ht="17.25" customHeight="1" x14ac:dyDescent="0.25">
      <c r="B185" s="1041"/>
      <c r="C185" s="1042"/>
      <c r="D185" s="1042"/>
      <c r="E185" s="1042"/>
      <c r="F185" s="1042"/>
      <c r="G185" s="1043"/>
      <c r="H185" s="1041"/>
      <c r="I185" s="1042"/>
      <c r="J185" s="1042"/>
      <c r="K185" s="1042"/>
      <c r="L185" s="1043"/>
    </row>
    <row r="186" spans="2:12" ht="17.25" customHeight="1" x14ac:dyDescent="0.25">
      <c r="B186" s="1041"/>
      <c r="C186" s="1042"/>
      <c r="D186" s="1042"/>
      <c r="E186" s="1042"/>
      <c r="F186" s="1042"/>
      <c r="G186" s="1043"/>
      <c r="H186" s="1041"/>
      <c r="I186" s="1042"/>
      <c r="J186" s="1042"/>
      <c r="K186" s="1042"/>
      <c r="L186" s="1043"/>
    </row>
    <row r="187" spans="2:12" ht="17.25" customHeight="1" x14ac:dyDescent="0.25">
      <c r="B187" s="1041"/>
      <c r="C187" s="1042"/>
      <c r="D187" s="1042"/>
      <c r="E187" s="1042"/>
      <c r="F187" s="1042"/>
      <c r="G187" s="1043"/>
      <c r="H187" s="1041"/>
      <c r="I187" s="1042"/>
      <c r="J187" s="1042"/>
      <c r="K187" s="1042"/>
      <c r="L187" s="1043"/>
    </row>
    <row r="188" spans="2:12" ht="17.25" customHeight="1" x14ac:dyDescent="0.25">
      <c r="B188" s="1041"/>
      <c r="C188" s="1042"/>
      <c r="D188" s="1042"/>
      <c r="E188" s="1042"/>
      <c r="F188" s="1042"/>
      <c r="G188" s="1043"/>
      <c r="H188" s="1041"/>
      <c r="I188" s="1042"/>
      <c r="J188" s="1042"/>
      <c r="K188" s="1042"/>
      <c r="L188" s="1043"/>
    </row>
    <row r="189" spans="2:12" ht="17.25" customHeight="1" x14ac:dyDescent="0.25">
      <c r="B189" s="1041"/>
      <c r="C189" s="1042"/>
      <c r="D189" s="1042"/>
      <c r="E189" s="1042"/>
      <c r="F189" s="1042"/>
      <c r="G189" s="1043"/>
      <c r="H189" s="1041"/>
      <c r="I189" s="1042"/>
      <c r="J189" s="1042"/>
      <c r="K189" s="1042"/>
      <c r="L189" s="1043"/>
    </row>
    <row r="190" spans="2:12" ht="17.25" customHeight="1" x14ac:dyDescent="0.25">
      <c r="B190" s="1041"/>
      <c r="C190" s="1042"/>
      <c r="D190" s="1042"/>
      <c r="E190" s="1042"/>
      <c r="F190" s="1042"/>
      <c r="G190" s="1043"/>
      <c r="H190" s="1041"/>
      <c r="I190" s="1042"/>
      <c r="J190" s="1042"/>
      <c r="K190" s="1042"/>
      <c r="L190" s="1043"/>
    </row>
    <row r="191" spans="2:12" ht="17.25" customHeight="1" x14ac:dyDescent="0.25">
      <c r="B191" s="1041"/>
      <c r="C191" s="1042"/>
      <c r="D191" s="1042"/>
      <c r="E191" s="1042"/>
      <c r="F191" s="1042"/>
      <c r="G191" s="1043"/>
      <c r="H191" s="1041"/>
      <c r="I191" s="1042"/>
      <c r="J191" s="1042"/>
      <c r="K191" s="1042"/>
      <c r="L191" s="1043"/>
    </row>
    <row r="192" spans="2:12" ht="30.75" customHeight="1" x14ac:dyDescent="0.25">
      <c r="B192" s="1051" t="s">
        <v>1336</v>
      </c>
      <c r="C192" s="1052"/>
      <c r="D192" s="1052"/>
      <c r="E192" s="1052"/>
      <c r="F192" s="1052"/>
      <c r="G192" s="1053"/>
      <c r="H192" s="1051" t="s">
        <v>1337</v>
      </c>
      <c r="I192" s="1052"/>
      <c r="J192" s="1052"/>
      <c r="K192" s="1052"/>
      <c r="L192" s="1053"/>
    </row>
    <row r="193" spans="2:12" ht="30.75" customHeight="1" thickBot="1" x14ac:dyDescent="0.3">
      <c r="B193" s="1054"/>
      <c r="C193" s="1055"/>
      <c r="D193" s="1055"/>
      <c r="E193" s="1055"/>
      <c r="F193" s="1055"/>
      <c r="G193" s="1056"/>
      <c r="H193" s="1054"/>
      <c r="I193" s="1055"/>
      <c r="J193" s="1055"/>
      <c r="K193" s="1055"/>
      <c r="L193" s="1056"/>
    </row>
    <row r="194" spans="2:12" ht="17.25" customHeight="1" x14ac:dyDescent="0.25">
      <c r="B194" s="1041" t="s">
        <v>453</v>
      </c>
      <c r="C194" s="1042"/>
      <c r="D194" s="1042"/>
      <c r="E194" s="1042"/>
      <c r="F194" s="1042"/>
      <c r="G194" s="1043"/>
      <c r="H194" s="1041" t="s">
        <v>454</v>
      </c>
      <c r="I194" s="1042"/>
      <c r="J194" s="1042"/>
      <c r="K194" s="1042"/>
      <c r="L194" s="1043"/>
    </row>
    <row r="195" spans="2:12" ht="17.25" customHeight="1" x14ac:dyDescent="0.25">
      <c r="B195" s="1041"/>
      <c r="C195" s="1042"/>
      <c r="D195" s="1042"/>
      <c r="E195" s="1042"/>
      <c r="F195" s="1042"/>
      <c r="G195" s="1043"/>
      <c r="H195" s="1041"/>
      <c r="I195" s="1042"/>
      <c r="J195" s="1042"/>
      <c r="K195" s="1042"/>
      <c r="L195" s="1043"/>
    </row>
    <row r="196" spans="2:12" ht="17.25" customHeight="1" x14ac:dyDescent="0.25">
      <c r="B196" s="1041"/>
      <c r="C196" s="1042"/>
      <c r="D196" s="1042"/>
      <c r="E196" s="1042"/>
      <c r="F196" s="1042"/>
      <c r="G196" s="1043"/>
      <c r="H196" s="1041"/>
      <c r="I196" s="1042"/>
      <c r="J196" s="1042"/>
      <c r="K196" s="1042"/>
      <c r="L196" s="1043"/>
    </row>
    <row r="197" spans="2:12" ht="17.25" customHeight="1" x14ac:dyDescent="0.25">
      <c r="B197" s="1041"/>
      <c r="C197" s="1042"/>
      <c r="D197" s="1042"/>
      <c r="E197" s="1042"/>
      <c r="F197" s="1042"/>
      <c r="G197" s="1043"/>
      <c r="H197" s="1041"/>
      <c r="I197" s="1042"/>
      <c r="J197" s="1042"/>
      <c r="K197" s="1042"/>
      <c r="L197" s="1043"/>
    </row>
    <row r="198" spans="2:12" ht="17.25" customHeight="1" x14ac:dyDescent="0.25">
      <c r="B198" s="1041"/>
      <c r="C198" s="1042"/>
      <c r="D198" s="1042"/>
      <c r="E198" s="1042"/>
      <c r="F198" s="1042"/>
      <c r="G198" s="1043"/>
      <c r="H198" s="1041"/>
      <c r="I198" s="1042"/>
      <c r="J198" s="1042"/>
      <c r="K198" s="1042"/>
      <c r="L198" s="1043"/>
    </row>
    <row r="199" spans="2:12" ht="42.75" customHeight="1" x14ac:dyDescent="0.25">
      <c r="B199" s="1041"/>
      <c r="C199" s="1042"/>
      <c r="D199" s="1042"/>
      <c r="E199" s="1042"/>
      <c r="F199" s="1042"/>
      <c r="G199" s="1043"/>
      <c r="H199" s="1041"/>
      <c r="I199" s="1042"/>
      <c r="J199" s="1042"/>
      <c r="K199" s="1042"/>
      <c r="L199" s="1043"/>
    </row>
    <row r="200" spans="2:12" ht="17.25" customHeight="1" x14ac:dyDescent="0.25">
      <c r="B200" s="1041"/>
      <c r="C200" s="1042"/>
      <c r="D200" s="1042"/>
      <c r="E200" s="1042"/>
      <c r="F200" s="1042"/>
      <c r="G200" s="1043"/>
      <c r="H200" s="1041"/>
      <c r="I200" s="1042"/>
      <c r="J200" s="1042"/>
      <c r="K200" s="1042"/>
      <c r="L200" s="1043"/>
    </row>
    <row r="201" spans="2:12" ht="17.25" customHeight="1" x14ac:dyDescent="0.25">
      <c r="B201" s="1041"/>
      <c r="C201" s="1042"/>
      <c r="D201" s="1042"/>
      <c r="E201" s="1042"/>
      <c r="F201" s="1042"/>
      <c r="G201" s="1043"/>
      <c r="H201" s="1041"/>
      <c r="I201" s="1042"/>
      <c r="J201" s="1042"/>
      <c r="K201" s="1042"/>
      <c r="L201" s="1043"/>
    </row>
    <row r="202" spans="2:12" ht="17.25" customHeight="1" x14ac:dyDescent="0.25">
      <c r="B202" s="1041"/>
      <c r="C202" s="1042"/>
      <c r="D202" s="1042"/>
      <c r="E202" s="1042"/>
      <c r="F202" s="1042"/>
      <c r="G202" s="1043"/>
      <c r="H202" s="1041"/>
      <c r="I202" s="1042"/>
      <c r="J202" s="1042"/>
      <c r="K202" s="1042"/>
      <c r="L202" s="1043"/>
    </row>
    <row r="203" spans="2:12" ht="17.25" customHeight="1" x14ac:dyDescent="0.25">
      <c r="B203" s="1041"/>
      <c r="C203" s="1042"/>
      <c r="D203" s="1042"/>
      <c r="E203" s="1042"/>
      <c r="F203" s="1042"/>
      <c r="G203" s="1043"/>
      <c r="H203" s="1041"/>
      <c r="I203" s="1042"/>
      <c r="J203" s="1042"/>
      <c r="K203" s="1042"/>
      <c r="L203" s="1043"/>
    </row>
    <row r="204" spans="2:12" ht="17.25" customHeight="1" x14ac:dyDescent="0.25">
      <c r="B204" s="1041"/>
      <c r="C204" s="1042"/>
      <c r="D204" s="1042"/>
      <c r="E204" s="1042"/>
      <c r="F204" s="1042"/>
      <c r="G204" s="1043"/>
      <c r="H204" s="1041"/>
      <c r="I204" s="1042"/>
      <c r="J204" s="1042"/>
      <c r="K204" s="1042"/>
      <c r="L204" s="1043"/>
    </row>
    <row r="205" spans="2:12" ht="17.25" customHeight="1" x14ac:dyDescent="0.25">
      <c r="B205" s="1041"/>
      <c r="C205" s="1042"/>
      <c r="D205" s="1042"/>
      <c r="E205" s="1042"/>
      <c r="F205" s="1042"/>
      <c r="G205" s="1043"/>
      <c r="H205" s="1041"/>
      <c r="I205" s="1042"/>
      <c r="J205" s="1042"/>
      <c r="K205" s="1042"/>
      <c r="L205" s="1043"/>
    </row>
    <row r="206" spans="2:12" ht="17.25" customHeight="1" x14ac:dyDescent="0.25">
      <c r="B206" s="1041"/>
      <c r="C206" s="1042"/>
      <c r="D206" s="1042"/>
      <c r="E206" s="1042"/>
      <c r="F206" s="1042"/>
      <c r="G206" s="1043"/>
      <c r="H206" s="1041"/>
      <c r="I206" s="1042"/>
      <c r="J206" s="1042"/>
      <c r="K206" s="1042"/>
      <c r="L206" s="1043"/>
    </row>
    <row r="207" spans="2:12" ht="17.25" customHeight="1" x14ac:dyDescent="0.25">
      <c r="B207" s="1041"/>
      <c r="C207" s="1042"/>
      <c r="D207" s="1042"/>
      <c r="E207" s="1042"/>
      <c r="F207" s="1042"/>
      <c r="G207" s="1043"/>
      <c r="H207" s="1041"/>
      <c r="I207" s="1042"/>
      <c r="J207" s="1042"/>
      <c r="K207" s="1042"/>
      <c r="L207" s="1043"/>
    </row>
    <row r="208" spans="2:12" ht="46.5" customHeight="1" x14ac:dyDescent="0.25">
      <c r="B208" s="1051" t="s">
        <v>1338</v>
      </c>
      <c r="C208" s="1052"/>
      <c r="D208" s="1052"/>
      <c r="E208" s="1052"/>
      <c r="F208" s="1052"/>
      <c r="G208" s="1053"/>
      <c r="H208" s="1051" t="s">
        <v>1339</v>
      </c>
      <c r="I208" s="1052"/>
      <c r="J208" s="1052"/>
      <c r="K208" s="1052"/>
      <c r="L208" s="1053"/>
    </row>
    <row r="209" spans="2:12" ht="36.75" customHeight="1" thickBot="1" x14ac:dyDescent="0.3">
      <c r="B209" s="1054"/>
      <c r="C209" s="1055"/>
      <c r="D209" s="1055"/>
      <c r="E209" s="1055"/>
      <c r="F209" s="1055"/>
      <c r="G209" s="1056"/>
      <c r="H209" s="1054"/>
      <c r="I209" s="1055"/>
      <c r="J209" s="1055"/>
      <c r="K209" s="1055"/>
      <c r="L209" s="1056"/>
    </row>
    <row r="210" spans="2:12" ht="17.25" customHeight="1" x14ac:dyDescent="0.25">
      <c r="B210" s="1041" t="s">
        <v>453</v>
      </c>
      <c r="C210" s="1042"/>
      <c r="D210" s="1042"/>
      <c r="E210" s="1042"/>
      <c r="F210" s="1042"/>
      <c r="G210" s="1043"/>
      <c r="H210" s="1041" t="s">
        <v>454</v>
      </c>
      <c r="I210" s="1042"/>
      <c r="J210" s="1042"/>
      <c r="K210" s="1042"/>
      <c r="L210" s="1043"/>
    </row>
    <row r="211" spans="2:12" ht="17.25" customHeight="1" x14ac:dyDescent="0.25">
      <c r="B211" s="1041"/>
      <c r="C211" s="1042"/>
      <c r="D211" s="1042"/>
      <c r="E211" s="1042"/>
      <c r="F211" s="1042"/>
      <c r="G211" s="1043"/>
      <c r="H211" s="1041"/>
      <c r="I211" s="1042"/>
      <c r="J211" s="1042"/>
      <c r="K211" s="1042"/>
      <c r="L211" s="1043"/>
    </row>
    <row r="212" spans="2:12" ht="17.25" customHeight="1" x14ac:dyDescent="0.25">
      <c r="B212" s="1041"/>
      <c r="C212" s="1042"/>
      <c r="D212" s="1042"/>
      <c r="E212" s="1042"/>
      <c r="F212" s="1042"/>
      <c r="G212" s="1043"/>
      <c r="H212" s="1041"/>
      <c r="I212" s="1042"/>
      <c r="J212" s="1042"/>
      <c r="K212" s="1042"/>
      <c r="L212" s="1043"/>
    </row>
    <row r="213" spans="2:12" ht="17.25" customHeight="1" x14ac:dyDescent="0.25">
      <c r="B213" s="1041"/>
      <c r="C213" s="1042"/>
      <c r="D213" s="1042"/>
      <c r="E213" s="1042"/>
      <c r="F213" s="1042"/>
      <c r="G213" s="1043"/>
      <c r="H213" s="1041"/>
      <c r="I213" s="1042"/>
      <c r="J213" s="1042"/>
      <c r="K213" s="1042"/>
      <c r="L213" s="1043"/>
    </row>
    <row r="214" spans="2:12" ht="17.25" customHeight="1" x14ac:dyDescent="0.25">
      <c r="B214" s="1041"/>
      <c r="C214" s="1042"/>
      <c r="D214" s="1042"/>
      <c r="E214" s="1042"/>
      <c r="F214" s="1042"/>
      <c r="G214" s="1043"/>
      <c r="H214" s="1041"/>
      <c r="I214" s="1042"/>
      <c r="J214" s="1042"/>
      <c r="K214" s="1042"/>
      <c r="L214" s="1043"/>
    </row>
    <row r="215" spans="2:12" ht="42.75" customHeight="1" x14ac:dyDescent="0.25">
      <c r="B215" s="1041"/>
      <c r="C215" s="1042"/>
      <c r="D215" s="1042"/>
      <c r="E215" s="1042"/>
      <c r="F215" s="1042"/>
      <c r="G215" s="1043"/>
      <c r="H215" s="1041"/>
      <c r="I215" s="1042"/>
      <c r="J215" s="1042"/>
      <c r="K215" s="1042"/>
      <c r="L215" s="1043"/>
    </row>
    <row r="216" spans="2:12" ht="17.25" customHeight="1" x14ac:dyDescent="0.25">
      <c r="B216" s="1041"/>
      <c r="C216" s="1042"/>
      <c r="D216" s="1042"/>
      <c r="E216" s="1042"/>
      <c r="F216" s="1042"/>
      <c r="G216" s="1043"/>
      <c r="H216" s="1041"/>
      <c r="I216" s="1042"/>
      <c r="J216" s="1042"/>
      <c r="K216" s="1042"/>
      <c r="L216" s="1043"/>
    </row>
    <row r="217" spans="2:12" ht="17.25" customHeight="1" x14ac:dyDescent="0.25">
      <c r="B217" s="1041"/>
      <c r="C217" s="1042"/>
      <c r="D217" s="1042"/>
      <c r="E217" s="1042"/>
      <c r="F217" s="1042"/>
      <c r="G217" s="1043"/>
      <c r="H217" s="1041"/>
      <c r="I217" s="1042"/>
      <c r="J217" s="1042"/>
      <c r="K217" s="1042"/>
      <c r="L217" s="1043"/>
    </row>
    <row r="218" spans="2:12" ht="17.25" customHeight="1" x14ac:dyDescent="0.25">
      <c r="B218" s="1041"/>
      <c r="C218" s="1042"/>
      <c r="D218" s="1042"/>
      <c r="E218" s="1042"/>
      <c r="F218" s="1042"/>
      <c r="G218" s="1043"/>
      <c r="H218" s="1041"/>
      <c r="I218" s="1042"/>
      <c r="J218" s="1042"/>
      <c r="K218" s="1042"/>
      <c r="L218" s="1043"/>
    </row>
    <row r="219" spans="2:12" ht="17.25" customHeight="1" x14ac:dyDescent="0.25">
      <c r="B219" s="1041"/>
      <c r="C219" s="1042"/>
      <c r="D219" s="1042"/>
      <c r="E219" s="1042"/>
      <c r="F219" s="1042"/>
      <c r="G219" s="1043"/>
      <c r="H219" s="1041"/>
      <c r="I219" s="1042"/>
      <c r="J219" s="1042"/>
      <c r="K219" s="1042"/>
      <c r="L219" s="1043"/>
    </row>
    <row r="220" spans="2:12" ht="17.25" customHeight="1" x14ac:dyDescent="0.25">
      <c r="B220" s="1041"/>
      <c r="C220" s="1042"/>
      <c r="D220" s="1042"/>
      <c r="E220" s="1042"/>
      <c r="F220" s="1042"/>
      <c r="G220" s="1043"/>
      <c r="H220" s="1041"/>
      <c r="I220" s="1042"/>
      <c r="J220" s="1042"/>
      <c r="K220" s="1042"/>
      <c r="L220" s="1043"/>
    </row>
    <row r="221" spans="2:12" ht="17.25" customHeight="1" x14ac:dyDescent="0.25">
      <c r="B221" s="1041"/>
      <c r="C221" s="1042"/>
      <c r="D221" s="1042"/>
      <c r="E221" s="1042"/>
      <c r="F221" s="1042"/>
      <c r="G221" s="1043"/>
      <c r="H221" s="1041"/>
      <c r="I221" s="1042"/>
      <c r="J221" s="1042"/>
      <c r="K221" s="1042"/>
      <c r="L221" s="1043"/>
    </row>
    <row r="222" spans="2:12" ht="17.25" customHeight="1" x14ac:dyDescent="0.25">
      <c r="B222" s="1041"/>
      <c r="C222" s="1042"/>
      <c r="D222" s="1042"/>
      <c r="E222" s="1042"/>
      <c r="F222" s="1042"/>
      <c r="G222" s="1043"/>
      <c r="H222" s="1041"/>
      <c r="I222" s="1042"/>
      <c r="J222" s="1042"/>
      <c r="K222" s="1042"/>
      <c r="L222" s="1043"/>
    </row>
    <row r="223" spans="2:12" ht="17.25" customHeight="1" x14ac:dyDescent="0.25">
      <c r="B223" s="1041"/>
      <c r="C223" s="1042"/>
      <c r="D223" s="1042"/>
      <c r="E223" s="1042"/>
      <c r="F223" s="1042"/>
      <c r="G223" s="1043"/>
      <c r="H223" s="1041"/>
      <c r="I223" s="1042"/>
      <c r="J223" s="1042"/>
      <c r="K223" s="1042"/>
      <c r="L223" s="1043"/>
    </row>
    <row r="224" spans="2:12" ht="30.75" customHeight="1" x14ac:dyDescent="0.25">
      <c r="B224" s="1051" t="s">
        <v>1340</v>
      </c>
      <c r="C224" s="1052"/>
      <c r="D224" s="1052"/>
      <c r="E224" s="1052"/>
      <c r="F224" s="1052"/>
      <c r="G224" s="1053"/>
      <c r="H224" s="1051" t="s">
        <v>1341</v>
      </c>
      <c r="I224" s="1052"/>
      <c r="J224" s="1052"/>
      <c r="K224" s="1052"/>
      <c r="L224" s="1053"/>
    </row>
    <row r="225" spans="2:12" ht="55.5" customHeight="1" thickBot="1" x14ac:dyDescent="0.3">
      <c r="B225" s="1054"/>
      <c r="C225" s="1055"/>
      <c r="D225" s="1055"/>
      <c r="E225" s="1055"/>
      <c r="F225" s="1055"/>
      <c r="G225" s="1056"/>
      <c r="H225" s="1054"/>
      <c r="I225" s="1055"/>
      <c r="J225" s="1055"/>
      <c r="K225" s="1055"/>
      <c r="L225" s="1056"/>
    </row>
    <row r="226" spans="2:12" ht="17.25" customHeight="1" x14ac:dyDescent="0.25">
      <c r="B226" s="1041" t="s">
        <v>453</v>
      </c>
      <c r="C226" s="1042"/>
      <c r="D226" s="1042"/>
      <c r="E226" s="1042"/>
      <c r="F226" s="1042"/>
      <c r="G226" s="1043"/>
      <c r="H226" s="1041" t="s">
        <v>454</v>
      </c>
      <c r="I226" s="1042"/>
      <c r="J226" s="1042"/>
      <c r="K226" s="1042"/>
      <c r="L226" s="1043"/>
    </row>
    <row r="227" spans="2:12" ht="17.25" customHeight="1" x14ac:dyDescent="0.25">
      <c r="B227" s="1041"/>
      <c r="C227" s="1042"/>
      <c r="D227" s="1042"/>
      <c r="E227" s="1042"/>
      <c r="F227" s="1042"/>
      <c r="G227" s="1043"/>
      <c r="H227" s="1041"/>
      <c r="I227" s="1042"/>
      <c r="J227" s="1042"/>
      <c r="K227" s="1042"/>
      <c r="L227" s="1043"/>
    </row>
    <row r="228" spans="2:12" ht="17.25" customHeight="1" x14ac:dyDescent="0.25">
      <c r="B228" s="1041"/>
      <c r="C228" s="1042"/>
      <c r="D228" s="1042"/>
      <c r="E228" s="1042"/>
      <c r="F228" s="1042"/>
      <c r="G228" s="1043"/>
      <c r="H228" s="1041"/>
      <c r="I228" s="1042"/>
      <c r="J228" s="1042"/>
      <c r="K228" s="1042"/>
      <c r="L228" s="1043"/>
    </row>
    <row r="229" spans="2:12" ht="17.25" customHeight="1" x14ac:dyDescent="0.25">
      <c r="B229" s="1041"/>
      <c r="C229" s="1042"/>
      <c r="D229" s="1042"/>
      <c r="E229" s="1042"/>
      <c r="F229" s="1042"/>
      <c r="G229" s="1043"/>
      <c r="H229" s="1041"/>
      <c r="I229" s="1042"/>
      <c r="J229" s="1042"/>
      <c r="K229" s="1042"/>
      <c r="L229" s="1043"/>
    </row>
    <row r="230" spans="2:12" ht="17.25" customHeight="1" x14ac:dyDescent="0.25">
      <c r="B230" s="1041"/>
      <c r="C230" s="1042"/>
      <c r="D230" s="1042"/>
      <c r="E230" s="1042"/>
      <c r="F230" s="1042"/>
      <c r="G230" s="1043"/>
      <c r="H230" s="1041"/>
      <c r="I230" s="1042"/>
      <c r="J230" s="1042"/>
      <c r="K230" s="1042"/>
      <c r="L230" s="1043"/>
    </row>
    <row r="231" spans="2:12" ht="42.75" customHeight="1" x14ac:dyDescent="0.25">
      <c r="B231" s="1041"/>
      <c r="C231" s="1042"/>
      <c r="D231" s="1042"/>
      <c r="E231" s="1042"/>
      <c r="F231" s="1042"/>
      <c r="G231" s="1043"/>
      <c r="H231" s="1041"/>
      <c r="I231" s="1042"/>
      <c r="J231" s="1042"/>
      <c r="K231" s="1042"/>
      <c r="L231" s="1043"/>
    </row>
    <row r="232" spans="2:12" ht="17.25" customHeight="1" x14ac:dyDescent="0.25">
      <c r="B232" s="1041"/>
      <c r="C232" s="1042"/>
      <c r="D232" s="1042"/>
      <c r="E232" s="1042"/>
      <c r="F232" s="1042"/>
      <c r="G232" s="1043"/>
      <c r="H232" s="1041"/>
      <c r="I232" s="1042"/>
      <c r="J232" s="1042"/>
      <c r="K232" s="1042"/>
      <c r="L232" s="1043"/>
    </row>
    <row r="233" spans="2:12" ht="17.25" customHeight="1" x14ac:dyDescent="0.25">
      <c r="B233" s="1041"/>
      <c r="C233" s="1042"/>
      <c r="D233" s="1042"/>
      <c r="E233" s="1042"/>
      <c r="F233" s="1042"/>
      <c r="G233" s="1043"/>
      <c r="H233" s="1041"/>
      <c r="I233" s="1042"/>
      <c r="J233" s="1042"/>
      <c r="K233" s="1042"/>
      <c r="L233" s="1043"/>
    </row>
    <row r="234" spans="2:12" ht="17.25" customHeight="1" x14ac:dyDescent="0.25">
      <c r="B234" s="1041"/>
      <c r="C234" s="1042"/>
      <c r="D234" s="1042"/>
      <c r="E234" s="1042"/>
      <c r="F234" s="1042"/>
      <c r="G234" s="1043"/>
      <c r="H234" s="1041"/>
      <c r="I234" s="1042"/>
      <c r="J234" s="1042"/>
      <c r="K234" s="1042"/>
      <c r="L234" s="1043"/>
    </row>
    <row r="235" spans="2:12" ht="17.25" customHeight="1" x14ac:dyDescent="0.25">
      <c r="B235" s="1041"/>
      <c r="C235" s="1042"/>
      <c r="D235" s="1042"/>
      <c r="E235" s="1042"/>
      <c r="F235" s="1042"/>
      <c r="G235" s="1043"/>
      <c r="H235" s="1041"/>
      <c r="I235" s="1042"/>
      <c r="J235" s="1042"/>
      <c r="K235" s="1042"/>
      <c r="L235" s="1043"/>
    </row>
    <row r="236" spans="2:12" ht="17.25" customHeight="1" x14ac:dyDescent="0.25">
      <c r="B236" s="1041"/>
      <c r="C236" s="1042"/>
      <c r="D236" s="1042"/>
      <c r="E236" s="1042"/>
      <c r="F236" s="1042"/>
      <c r="G236" s="1043"/>
      <c r="H236" s="1041"/>
      <c r="I236" s="1042"/>
      <c r="J236" s="1042"/>
      <c r="K236" s="1042"/>
      <c r="L236" s="1043"/>
    </row>
    <row r="237" spans="2:12" ht="17.25" customHeight="1" x14ac:dyDescent="0.25">
      <c r="B237" s="1041"/>
      <c r="C237" s="1042"/>
      <c r="D237" s="1042"/>
      <c r="E237" s="1042"/>
      <c r="F237" s="1042"/>
      <c r="G237" s="1043"/>
      <c r="H237" s="1041"/>
      <c r="I237" s="1042"/>
      <c r="J237" s="1042"/>
      <c r="K237" s="1042"/>
      <c r="L237" s="1043"/>
    </row>
    <row r="238" spans="2:12" ht="17.25" customHeight="1" x14ac:dyDescent="0.25">
      <c r="B238" s="1041"/>
      <c r="C238" s="1042"/>
      <c r="D238" s="1042"/>
      <c r="E238" s="1042"/>
      <c r="F238" s="1042"/>
      <c r="G238" s="1043"/>
      <c r="H238" s="1041"/>
      <c r="I238" s="1042"/>
      <c r="J238" s="1042"/>
      <c r="K238" s="1042"/>
      <c r="L238" s="1043"/>
    </row>
    <row r="239" spans="2:12" ht="17.25" customHeight="1" x14ac:dyDescent="0.25">
      <c r="B239" s="1041"/>
      <c r="C239" s="1042"/>
      <c r="D239" s="1042"/>
      <c r="E239" s="1042"/>
      <c r="F239" s="1042"/>
      <c r="G239" s="1043"/>
      <c r="H239" s="1041"/>
      <c r="I239" s="1042"/>
      <c r="J239" s="1042"/>
      <c r="K239" s="1042"/>
      <c r="L239" s="1043"/>
    </row>
    <row r="240" spans="2:12" ht="55.5" customHeight="1" x14ac:dyDescent="0.25">
      <c r="B240" s="1051" t="s">
        <v>1342</v>
      </c>
      <c r="C240" s="1052"/>
      <c r="D240" s="1052"/>
      <c r="E240" s="1052"/>
      <c r="F240" s="1052"/>
      <c r="G240" s="1053"/>
      <c r="H240" s="1051"/>
      <c r="I240" s="1052"/>
      <c r="J240" s="1052"/>
      <c r="K240" s="1052"/>
      <c r="L240" s="1053"/>
    </row>
    <row r="241" spans="2:12" ht="75" customHeight="1" thickBot="1" x14ac:dyDescent="0.3">
      <c r="B241" s="1054"/>
      <c r="C241" s="1055"/>
      <c r="D241" s="1055"/>
      <c r="E241" s="1055"/>
      <c r="F241" s="1055"/>
      <c r="G241" s="1056"/>
      <c r="H241" s="1054"/>
      <c r="I241" s="1055"/>
      <c r="J241" s="1055"/>
      <c r="K241" s="1055"/>
      <c r="L241" s="1056"/>
    </row>
  </sheetData>
  <mergeCells count="67">
    <mergeCell ref="B224:G225"/>
    <mergeCell ref="H224:L225"/>
    <mergeCell ref="B226:G239"/>
    <mergeCell ref="H226:L239"/>
    <mergeCell ref="B240:G241"/>
    <mergeCell ref="H240:L241"/>
    <mergeCell ref="B194:G207"/>
    <mergeCell ref="H194:L207"/>
    <mergeCell ref="B208:G209"/>
    <mergeCell ref="H208:L209"/>
    <mergeCell ref="B210:G223"/>
    <mergeCell ref="H210:L223"/>
    <mergeCell ref="B176:G177"/>
    <mergeCell ref="H176:L177"/>
    <mergeCell ref="B178:G191"/>
    <mergeCell ref="H178:L191"/>
    <mergeCell ref="B192:G193"/>
    <mergeCell ref="H192:L193"/>
    <mergeCell ref="B146:G159"/>
    <mergeCell ref="H146:L159"/>
    <mergeCell ref="B160:G161"/>
    <mergeCell ref="H160:L161"/>
    <mergeCell ref="B162:G175"/>
    <mergeCell ref="H162:L175"/>
    <mergeCell ref="B128:G129"/>
    <mergeCell ref="H128:L129"/>
    <mergeCell ref="B130:G143"/>
    <mergeCell ref="H130:L143"/>
    <mergeCell ref="B144:G145"/>
    <mergeCell ref="H144:L145"/>
    <mergeCell ref="B100:G111"/>
    <mergeCell ref="H100:L111"/>
    <mergeCell ref="B112:G113"/>
    <mergeCell ref="H112:L113"/>
    <mergeCell ref="B114:G127"/>
    <mergeCell ref="H114:L127"/>
    <mergeCell ref="B84:G84"/>
    <mergeCell ref="H84:L84"/>
    <mergeCell ref="B85:G98"/>
    <mergeCell ref="H85:L98"/>
    <mergeCell ref="B99:G99"/>
    <mergeCell ref="H99:L99"/>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1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12</vt:i4>
      </vt:variant>
    </vt:vector>
  </HeadingPairs>
  <TitlesOfParts>
    <vt:vector size="22"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2021-01-15T13:46:21Z</dcterms:modified>
</cp:coreProperties>
</file>